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GoogleDrive/Drives compartilhados/eDocs/30_Guia_gestor_vendas_2021/"/>
    </mc:Choice>
  </mc:AlternateContent>
  <xr:revisionPtr revIDLastSave="0" documentId="13_ncr:1_{337D716D-3CAE-F548-99B8-7FA70B0E05F1}" xr6:coauthVersionLast="47" xr6:coauthVersionMax="47" xr10:uidLastSave="{00000000-0000-0000-0000-000000000000}"/>
  <bookViews>
    <workbookView xWindow="44280" yWindow="760" windowWidth="22520" windowHeight="20840" xr2:uid="{00000000-000D-0000-FFFF-FFFF00000000}"/>
  </bookViews>
  <sheets>
    <sheet name="Capa" sheetId="6" r:id="rId1"/>
    <sheet name="Dias_para_vender" sheetId="5" r:id="rId2"/>
    <sheet name="Valor_vendedor" sheetId="7" r:id="rId3"/>
    <sheet name="Aproveitamento" sheetId="8" r:id="rId4"/>
    <sheet name="Mapa_de_oportunidades" sheetId="9" r:id="rId5"/>
    <sheet name="Comissao" sheetId="10" r:id="rId6"/>
    <sheet name="Atividades_mkt" sheetId="11" r:id="rId7"/>
    <sheet name="Orcamento_vendas" sheetId="12" r:id="rId8"/>
  </sheets>
  <externalReferences>
    <externalReference r:id="rId9"/>
    <externalReference r:id="rId10"/>
    <externalReference r:id="rId11"/>
  </externalReferences>
  <definedNames>
    <definedName name="___________TIR5">#REF!</definedName>
    <definedName name="________TIR5">#REF!</definedName>
    <definedName name="_______TIR5">#REF!</definedName>
    <definedName name="______TIR5">#REF!</definedName>
    <definedName name="_____TIR5">#REF!</definedName>
    <definedName name="____TIR5">#REF!</definedName>
    <definedName name="___TIR5">#REF!</definedName>
    <definedName name="___tot1">#REF!</definedName>
    <definedName name="___tot2">#REF!</definedName>
    <definedName name="___tot3">#REF!</definedName>
    <definedName name="___tot4">[1]Consumo_Alimentos_BR_porRenda!#REF!</definedName>
    <definedName name="__TIR5">#REF!</definedName>
    <definedName name="_A15">#REF!</definedName>
    <definedName name="_TIR5">#REF!</definedName>
    <definedName name="Aluguel">#REF!</definedName>
    <definedName name="anscount" hidden="1">1</definedName>
    <definedName name="APAGAR">#REF!</definedName>
    <definedName name="Aref">OFFSET([2]Classif1!$D$2,0,0,COUNTA([2]Classif1!$A$1:$A$65536),1)</definedName>
    <definedName name="_xlnm.Database">#REF!</definedName>
    <definedName name="BRASIL">#REF!</definedName>
    <definedName name="CMV">#REF!</definedName>
    <definedName name="CODTERRITORIO">#REF!</definedName>
    <definedName name="CrescFat">#REF!</definedName>
    <definedName name="CxAcum1">#REF!</definedName>
    <definedName name="CxAcum2">#REF!</definedName>
    <definedName name="CxAcum3">#REF!</definedName>
    <definedName name="CxAcum4">#REF!</definedName>
    <definedName name="CxAcum5">#REF!</definedName>
    <definedName name="d">#REF!</definedName>
    <definedName name="dados">#REF!</definedName>
    <definedName name="Dass">#REF!</definedName>
    <definedName name="Dep">OFFSET([2]Classif1!$C$2,0,0,COUNTA([2]Classif1!$A$1:$A$65536),1)</definedName>
    <definedName name="DICNOMEBL_BLC_UNIC">#REF!</definedName>
    <definedName name="Encargos">#REF!</definedName>
    <definedName name="Estacao_consultor">#REF!</definedName>
    <definedName name="Estacao_desenvolvimento">#REF!</definedName>
    <definedName name="Estacao_diretor">#REF!</definedName>
    <definedName name="Estacao_vendas">#REF!</definedName>
    <definedName name="fa">#REF!</definedName>
    <definedName name="FatMes">#REF!</definedName>
    <definedName name="FILTROBL_BLC_UNIC">#REF!</definedName>
    <definedName name="Instalações">#REF!</definedName>
    <definedName name="Investimento1">#REF!</definedName>
    <definedName name="MesesAteAbertura">#REF!</definedName>
    <definedName name="myrange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UMERODEORDEM">#REF!</definedName>
    <definedName name="ORDEMTERRITORIO">#REF!</definedName>
    <definedName name="Ponto">#REF!</definedName>
    <definedName name="Produto1">#REF!</definedName>
    <definedName name="Produto2">#REF!</definedName>
    <definedName name="Produto3">#REF!</definedName>
    <definedName name="Produto4">#REF!</definedName>
    <definedName name="Produto5">#REF!</definedName>
    <definedName name="Produto6">#REF!</definedName>
    <definedName name="Propaganda">#REF!</definedName>
    <definedName name="QUERY_FOR_QUERY2_FOR_QUERY_FOR_Q">[3]ENEM!#REF!</definedName>
    <definedName name="Royalties">#REF!</definedName>
    <definedName name="salas_treinamento">#REF!</definedName>
    <definedName name="título">#REF!</definedName>
    <definedName name="_xlnm.Print_Titles" localSheetId="4">Mapa_de_oportunidades!$2:$3</definedName>
    <definedName name="Total">OFFSET([2]Classif1!$O$2,0,0,COUNTA([2]Classif1!$A$1:$A$65536),1)</definedName>
    <definedName name="Totcont">OFFSET([2]Classif1!$P$2,0,0,COUNTA([2]Classif1!$A$1:$A$65536),1)</definedName>
    <definedName name="TOTORDEMBLC_UNIC">#REF!</definedName>
    <definedName name="VIEW_1">#REF!</definedName>
    <definedName name="VIEW_2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8" l="1"/>
  <c r="N16" i="12" l="1"/>
  <c r="O15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N13" i="12" s="1"/>
  <c r="M12" i="12"/>
  <c r="L12" i="12"/>
  <c r="K12" i="12"/>
  <c r="J12" i="12"/>
  <c r="I12" i="12"/>
  <c r="H12" i="12"/>
  <c r="G12" i="12"/>
  <c r="F12" i="12"/>
  <c r="E12" i="12"/>
  <c r="D12" i="12"/>
  <c r="C12" i="12"/>
  <c r="B12" i="12"/>
  <c r="N12" i="12" s="1"/>
  <c r="M11" i="12"/>
  <c r="L11" i="12"/>
  <c r="K11" i="12"/>
  <c r="J11" i="12"/>
  <c r="I11" i="12"/>
  <c r="H11" i="12"/>
  <c r="G11" i="12"/>
  <c r="F11" i="12"/>
  <c r="E11" i="12"/>
  <c r="D11" i="12"/>
  <c r="C11" i="12"/>
  <c r="B11" i="12"/>
  <c r="N11" i="12" s="1"/>
  <c r="M10" i="12"/>
  <c r="L10" i="12"/>
  <c r="K10" i="12"/>
  <c r="J10" i="12"/>
  <c r="I10" i="12"/>
  <c r="H10" i="12"/>
  <c r="G10" i="12"/>
  <c r="F10" i="12"/>
  <c r="E10" i="12"/>
  <c r="D10" i="12"/>
  <c r="C10" i="12"/>
  <c r="B10" i="12"/>
  <c r="N10" i="12" s="1"/>
  <c r="M9" i="12"/>
  <c r="L9" i="12"/>
  <c r="K9" i="12"/>
  <c r="J9" i="12"/>
  <c r="I9" i="12"/>
  <c r="H9" i="12"/>
  <c r="G9" i="12"/>
  <c r="F9" i="12"/>
  <c r="E9" i="12"/>
  <c r="D9" i="12"/>
  <c r="C9" i="12"/>
  <c r="B9" i="12"/>
  <c r="N9" i="12" s="1"/>
  <c r="M8" i="12"/>
  <c r="L8" i="12"/>
  <c r="K8" i="12"/>
  <c r="J8" i="12"/>
  <c r="I8" i="12"/>
  <c r="H8" i="12"/>
  <c r="G8" i="12"/>
  <c r="F8" i="12"/>
  <c r="E8" i="12"/>
  <c r="D8" i="12"/>
  <c r="C8" i="12"/>
  <c r="B8" i="12"/>
  <c r="N8" i="12" s="1"/>
  <c r="M7" i="12"/>
  <c r="L7" i="12"/>
  <c r="K7" i="12"/>
  <c r="J7" i="12"/>
  <c r="I7" i="12"/>
  <c r="H7" i="12"/>
  <c r="G7" i="12"/>
  <c r="F7" i="12"/>
  <c r="E7" i="12"/>
  <c r="D7" i="12"/>
  <c r="C7" i="12"/>
  <c r="B7" i="12"/>
  <c r="N7" i="12" s="1"/>
  <c r="M6" i="12"/>
  <c r="L6" i="12"/>
  <c r="K6" i="12"/>
  <c r="J6" i="12"/>
  <c r="I6" i="12"/>
  <c r="H6" i="12"/>
  <c r="G6" i="12"/>
  <c r="F6" i="12"/>
  <c r="E6" i="12"/>
  <c r="D6" i="12"/>
  <c r="C6" i="12"/>
  <c r="B6" i="12"/>
  <c r="N6" i="12" s="1"/>
  <c r="M5" i="12"/>
  <c r="L5" i="12"/>
  <c r="K5" i="12"/>
  <c r="J5" i="12"/>
  <c r="I5" i="12"/>
  <c r="H5" i="12"/>
  <c r="G5" i="12"/>
  <c r="F5" i="12"/>
  <c r="E5" i="12"/>
  <c r="D5" i="12"/>
  <c r="C5" i="12"/>
  <c r="B5" i="12"/>
  <c r="N5" i="12" s="1"/>
  <c r="M4" i="12"/>
  <c r="L4" i="12"/>
  <c r="K4" i="12"/>
  <c r="J4" i="12"/>
  <c r="I4" i="12"/>
  <c r="H4" i="12"/>
  <c r="G4" i="12"/>
  <c r="F4" i="12"/>
  <c r="E4" i="12"/>
  <c r="D4" i="12"/>
  <c r="C4" i="12"/>
  <c r="B4" i="12"/>
  <c r="N4" i="12" s="1"/>
  <c r="M3" i="12"/>
  <c r="L3" i="12"/>
  <c r="K3" i="12"/>
  <c r="K15" i="12" s="1"/>
  <c r="J3" i="12"/>
  <c r="J15" i="12" s="1"/>
  <c r="I3" i="12"/>
  <c r="H3" i="12"/>
  <c r="G3" i="12"/>
  <c r="G15" i="12" s="1"/>
  <c r="F3" i="12"/>
  <c r="F15" i="12" s="1"/>
  <c r="E3" i="12"/>
  <c r="D3" i="12"/>
  <c r="C3" i="12"/>
  <c r="C15" i="12" s="1"/>
  <c r="B3" i="12"/>
  <c r="N3" i="12" s="1"/>
  <c r="H66" i="11"/>
  <c r="G21" i="11"/>
  <c r="G66" i="11" s="1"/>
  <c r="D15" i="12" l="1"/>
  <c r="H15" i="12"/>
  <c r="L15" i="12"/>
  <c r="E15" i="12"/>
  <c r="I15" i="12"/>
  <c r="M15" i="12"/>
  <c r="B15" i="12"/>
  <c r="B21" i="10" l="1"/>
  <c r="B20" i="10"/>
  <c r="B19" i="10"/>
  <c r="B18" i="10"/>
  <c r="B23" i="10" s="1"/>
  <c r="B25" i="10" l="1"/>
  <c r="C23" i="10"/>
  <c r="B30" i="10" l="1"/>
  <c r="C25" i="10"/>
  <c r="I10" i="9"/>
  <c r="H10" i="9"/>
  <c r="G10" i="9"/>
  <c r="F10" i="9"/>
  <c r="E10" i="9"/>
  <c r="D10" i="9"/>
  <c r="C10" i="9"/>
  <c r="D43" i="8"/>
  <c r="D42" i="8"/>
  <c r="D41" i="8"/>
  <c r="D40" i="8"/>
  <c r="D39" i="8"/>
  <c r="D26" i="8"/>
  <c r="B16" i="8" s="1"/>
  <c r="B15" i="7"/>
  <c r="B8" i="5"/>
  <c r="B14" i="5"/>
  <c r="B16" i="5" s="1"/>
  <c r="B10" i="9" l="1"/>
  <c r="B31" i="10"/>
  <c r="B32" i="10" s="1"/>
  <c r="B13" i="8"/>
  <c r="B42" i="8"/>
  <c r="F42" i="8" s="1"/>
  <c r="B43" i="8"/>
  <c r="F43" i="8" s="1"/>
  <c r="B10" i="8" l="1"/>
  <c r="B41" i="8"/>
  <c r="F41" i="8" s="1"/>
  <c r="B40" i="8" l="1"/>
  <c r="F40" i="8" s="1"/>
  <c r="B7" i="8"/>
  <c r="B39" i="8" s="1"/>
  <c r="F39" i="8" s="1"/>
  <c r="F44" i="8" l="1"/>
  <c r="F45" i="8" s="1"/>
  <c r="F47" i="8" s="1"/>
</calcChain>
</file>

<file path=xl/sharedStrings.xml><?xml version="1.0" encoding="utf-8"?>
<sst xmlns="http://schemas.openxmlformats.org/spreadsheetml/2006/main" count="500" uniqueCount="245">
  <si>
    <t>dias</t>
  </si>
  <si>
    <t>Total consumido em não-vendas</t>
  </si>
  <si>
    <t>Dias dedicados a vender</t>
  </si>
  <si>
    <t>Total de dias do ano</t>
  </si>
  <si>
    <t>Total de dias dedicados a vender</t>
  </si>
  <si>
    <t>Férias</t>
  </si>
  <si>
    <t>Feriados e pontes</t>
  </si>
  <si>
    <t>Dias em treinamento</t>
  </si>
  <si>
    <t>Ausências por doenças e outros</t>
  </si>
  <si>
    <t>Planejamento e atividades internas</t>
  </si>
  <si>
    <t>Sábados e Domingos (52 semanas)</t>
  </si>
  <si>
    <t>Número de vendedores</t>
  </si>
  <si>
    <t>Número de horas no dia</t>
  </si>
  <si>
    <t>porcentagem da base trabalhada que passam para  fase de qualificação</t>
  </si>
  <si>
    <t>porcentagem das oportunidades qualificadas que entram na fase de avaliação</t>
  </si>
  <si>
    <t>porcentagem das oportunidades qualificadas que geram proposta</t>
  </si>
  <si>
    <t>porcentagem das propostas emitidas que geram uma venda</t>
  </si>
  <si>
    <t># Propostas emitidas</t>
  </si>
  <si>
    <t># Base trabalhada</t>
  </si>
  <si>
    <t># Qualificadas</t>
  </si>
  <si>
    <t># Desenvolvidas</t>
  </si>
  <si>
    <t>Valor médio da venda</t>
  </si>
  <si>
    <t>Quantidade de negócios</t>
  </si>
  <si>
    <t>Número de oportunidades necessárias</t>
  </si>
  <si>
    <t>Prospectar</t>
  </si>
  <si>
    <t>Qualificar</t>
  </si>
  <si>
    <t>Gerar uma proposta</t>
  </si>
  <si>
    <t>Negociar até o fechamento</t>
  </si>
  <si>
    <t>Número de horas que você leva para desenvolver cada etapa de UMA ÚNICA oportunidade</t>
  </si>
  <si>
    <t>Tempo necessário para uma oportunidade</t>
  </si>
  <si>
    <t>Desenvolver até a proposta</t>
  </si>
  <si>
    <t>horas</t>
  </si>
  <si>
    <t>TOTAL DE HORAS</t>
  </si>
  <si>
    <t>Nesta planilha vamos calcular o tempo que vendedor dedica a vender</t>
  </si>
  <si>
    <t>Nesta planilha vamos calcular quanto vale a hora do vendedor</t>
  </si>
  <si>
    <t>Valor do vendedor</t>
  </si>
  <si>
    <t>Valor do vendedor por hora</t>
  </si>
  <si>
    <t>Cada hora que o vendedor deixa</t>
  </si>
  <si>
    <t>de usar para "vender" custa</t>
  </si>
  <si>
    <t>Código de cores</t>
  </si>
  <si>
    <t>Valor conhecido ou fornecido pelo exercício</t>
  </si>
  <si>
    <t>Valor que deve ser fornecido pelo participante</t>
  </si>
  <si>
    <t>Valor calculado</t>
  </si>
  <si>
    <t>Resultado ou conclusão</t>
  </si>
  <si>
    <t>que o vendedor precisa fechar</t>
  </si>
  <si>
    <t>Tempo necessário para todas as oportunidades em cada trimestre</t>
  </si>
  <si>
    <t>Número de horas que você leva para desenvolver cada etapa de cada oportunidade</t>
  </si>
  <si>
    <t>ATIVIDADE</t>
  </si>
  <si>
    <t># Base trabalhada X</t>
  </si>
  <si>
    <t xml:space="preserve">Hora(s) gastas por oportunidade = </t>
  </si>
  <si>
    <t># Oportunidades Identificadas X</t>
  </si>
  <si>
    <t># Oportunidades Qualificadas X</t>
  </si>
  <si>
    <t># Propostas Emitidas X</t>
  </si>
  <si>
    <t># Negócios Concretizados X</t>
  </si>
  <si>
    <t>TOTAL DE DIAS NECESSÁRIOS</t>
  </si>
  <si>
    <t>DIFERENÇA ENTRE OS DIAS DISPONÍVEIS E OS DIAS NECESSÁRIOS</t>
  </si>
  <si>
    <t>Quanto maior a sobra de dias maior a sua chance de cumprir a meta.</t>
  </si>
  <si>
    <t>Nesta planilha vamos calcular se você terá tempo necessário para cumprir a sua meta ou cota de vendas</t>
  </si>
  <si>
    <t>Faturamento ANUAL da empresa ou da área</t>
  </si>
  <si>
    <t>Número de dias dedicados a vender no ANO</t>
  </si>
  <si>
    <t>Cota do vendedor no ANO</t>
  </si>
  <si>
    <t>TOTAL DE DIAS DISPONÍVEIS NO ANO</t>
  </si>
  <si>
    <t>no ano</t>
  </si>
  <si>
    <t>Mapa de oportunidades</t>
  </si>
  <si>
    <t>Produto</t>
  </si>
  <si>
    <t>Serviço</t>
  </si>
  <si>
    <t>Clientes</t>
  </si>
  <si>
    <t>Relacionamento</t>
  </si>
  <si>
    <t xml:space="preserve"> Oportunidades</t>
  </si>
  <si>
    <t>Oferta 1</t>
  </si>
  <si>
    <t>Oferta 2</t>
  </si>
  <si>
    <t>Oferta 3</t>
  </si>
  <si>
    <t>Vendedor</t>
  </si>
  <si>
    <t>Cliente 1</t>
  </si>
  <si>
    <t>m</t>
  </si>
  <si>
    <t>O</t>
  </si>
  <si>
    <t>o</t>
  </si>
  <si>
    <t>Cliente 2</t>
  </si>
  <si>
    <t>x</t>
  </si>
  <si>
    <t>Cliente 3</t>
  </si>
  <si>
    <t>Cliente 4</t>
  </si>
  <si>
    <t>Cliente 5</t>
  </si>
  <si>
    <t>N° de oportunidades identificadas</t>
  </si>
  <si>
    <t>Legenda e preenchimento:</t>
  </si>
  <si>
    <t>Relacionamento:</t>
  </si>
  <si>
    <t>Oportunidade:</t>
  </si>
  <si>
    <t>Bom</t>
  </si>
  <si>
    <t>Existe a oportunidade identificada</t>
  </si>
  <si>
    <t>Médio</t>
  </si>
  <si>
    <t>A empresa já está presente e já vendeu</t>
  </si>
  <si>
    <t>p</t>
  </si>
  <si>
    <t>Fraco</t>
  </si>
  <si>
    <t>O concorrente já vendeu</t>
  </si>
  <si>
    <t>Oportunidade não identificada</t>
  </si>
  <si>
    <t>Forte probabilidade de existir mas ainda não foi apresentada ou mapeada</t>
  </si>
  <si>
    <t xml:space="preserve">Você deverá utilizar somente as informações que julgar pertinente para a sua empresa e para as suas necessidades. </t>
  </si>
  <si>
    <t>ADVANCE Consulting</t>
  </si>
  <si>
    <t>Razão Social: ADVANCE Marketing Ltda.</t>
  </si>
  <si>
    <t xml:space="preserve">R. Afonso Bras 473 - 1 andar </t>
  </si>
  <si>
    <t>04511-011 Vila Nova Conceição</t>
  </si>
  <si>
    <t xml:space="preserve">São Paulo / SP - Brasil </t>
  </si>
  <si>
    <t>Telefone: +55-11-3044-0867</t>
  </si>
  <si>
    <t>Email: advance@advanceconsulting.com.br</t>
  </si>
  <si>
    <t xml:space="preserve">Web-site: www.advanceconsulting.com.br </t>
  </si>
  <si>
    <t>Todos os direitos reservados e protegidos pela Lei 9.610 de 19/02/98.</t>
  </si>
  <si>
    <t>Nenhuma parte deste livro, sem autorização prévia e por escrito da ADVANCE marketing, 
poderá ser reproduzido ou transmitido sejam quais forem os meios empregados: 
eletrônicos, mecânicos, fotográficos, gravação ou quaisquer outros.</t>
  </si>
  <si>
    <t>Em caso de dúvidas sobre o uso deste guia, 
peça ajuda para o instrutor ou para os consultores da ADVANCE através do e-mail advance@advanceconsulting.com.br  
ou do telefone (11) 3044-0867</t>
  </si>
  <si>
    <t>Planilhas neste documento</t>
  </si>
  <si>
    <t>Cálculo de dias úteis para vender</t>
  </si>
  <si>
    <t>Cálculo do valor do vendedor por hora</t>
  </si>
  <si>
    <t>Cálculo do aproveitamento do vendedor</t>
  </si>
  <si>
    <t>Guia para o gestor de vendas</t>
  </si>
  <si>
    <t xml:space="preserve">Este guia foi desenvolvido para facilitar que o gestor de vendas use os conhecimentos, 
metodologias e melhores práticas de gestão de vendas no seu dia-a-dia. 
Ele foi elaborado de maneira completa e abrangente para servir a diversos portes de empresas, 
e empresas de diversos segmentos de mercado. </t>
  </si>
  <si>
    <t>Planilha para o cálculo de comissão de vendas</t>
  </si>
  <si>
    <t>O cálculo pode ser feito com base no histórico financeiro da empresa ou no planejamento (orçamento) financeiro.</t>
  </si>
  <si>
    <t>Todos os valores devem ser feitos em base anual.</t>
  </si>
  <si>
    <t>Composição</t>
  </si>
  <si>
    <t>TOTAL</t>
  </si>
  <si>
    <t>% Vendas</t>
  </si>
  <si>
    <t>RECEITA BRUTA</t>
  </si>
  <si>
    <t>(-) ISS/PIS/COFINS/etc</t>
  </si>
  <si>
    <t>(-) Cancelamentos</t>
  </si>
  <si>
    <t>(=) RECEITA LÍQUIDA</t>
  </si>
  <si>
    <t>Custo Prod.Serv. Vendidos</t>
  </si>
  <si>
    <t>(=) LUCRO BRUTO</t>
  </si>
  <si>
    <t>(-) DESPESAS OPERACIONAIS</t>
  </si>
  <si>
    <t xml:space="preserve">(-) Despesas administrativas, gerais e outras </t>
  </si>
  <si>
    <t xml:space="preserve">(-) Retirada dos sócios </t>
  </si>
  <si>
    <t>(-) Folha de pagamento dos vendedores</t>
  </si>
  <si>
    <t>(-) Indicação de oportunidades</t>
  </si>
  <si>
    <t>(-) Comissão dos vendedores</t>
  </si>
  <si>
    <t>(-) Bonificação</t>
  </si>
  <si>
    <t>Custo TOTAL DAS VENDAS</t>
  </si>
  <si>
    <t>EBITDA</t>
  </si>
  <si>
    <t xml:space="preserve">(-) Depreciação </t>
  </si>
  <si>
    <t xml:space="preserve">(-) Despesas financeiras </t>
  </si>
  <si>
    <t xml:space="preserve">(+) Receitas financeiras </t>
  </si>
  <si>
    <t>(=) LUCRO Antes do IRPJ e CSSL</t>
  </si>
  <si>
    <t>(-) Imposto de Renda/CSLL</t>
  </si>
  <si>
    <t>(=) LUCRO LIQUIDO</t>
  </si>
  <si>
    <t>Planilha para cálculo de comissão de vendas</t>
  </si>
  <si>
    <t>Plano de Ações de Marketing</t>
  </si>
  <si>
    <t>Orçamento e Cronograma de Implementação do Plano</t>
  </si>
  <si>
    <t>Estratégia ou Campanha</t>
  </si>
  <si>
    <t>Tipo da ação ou atividade de Marketing</t>
  </si>
  <si>
    <t>Descritivo da ação ou atividade de Marketing</t>
  </si>
  <si>
    <t>Responsável</t>
  </si>
  <si>
    <t>Mês Planejado</t>
  </si>
  <si>
    <t>Mês Realizado</t>
  </si>
  <si>
    <t>Orçamento Planejado</t>
  </si>
  <si>
    <t>Orçamento Realizado</t>
  </si>
  <si>
    <t>Métrica Planejada</t>
  </si>
  <si>
    <t>Métrica Realizada</t>
  </si>
  <si>
    <t>Observações</t>
  </si>
  <si>
    <t>1. Buscar novos clientes SMB no segmento indústria</t>
  </si>
  <si>
    <t>Compra de mailing</t>
  </si>
  <si>
    <t>Adquirir mailing de clientes no segmento de indústria</t>
  </si>
  <si>
    <t>Jair</t>
  </si>
  <si>
    <t>500 empresas</t>
  </si>
  <si>
    <t>Anúncios jornal, revista, rádio</t>
  </si>
  <si>
    <t>Campanhas junto a mídia especializada mostrando todo o expertise da empresa</t>
  </si>
  <si>
    <t>Pedro</t>
  </si>
  <si>
    <t>Newsletters e email marketing</t>
  </si>
  <si>
    <t>Email marketing mensal para clientes atuais e potenciais falando sobre empresa, ofertas e casos de sucesso</t>
  </si>
  <si>
    <t>Eventos</t>
  </si>
  <si>
    <t>Eventos com clientes potenciais</t>
  </si>
  <si>
    <t>Tele-marketing</t>
  </si>
  <si>
    <t>Implementar um engenho de geração de leads</t>
  </si>
  <si>
    <t>2. Utilizar a carteira de clientes  para vender a nova oferta de ERP</t>
  </si>
  <si>
    <t>Email marketing mensal para os atuais clientes falando sobre ERP, casos de sucesso e benefícios</t>
  </si>
  <si>
    <t>Outros</t>
  </si>
  <si>
    <t xml:space="preserve">Montar um pacote especial com condições diferenciadas para atuais clientes </t>
  </si>
  <si>
    <t>Evento especial para clientes atuais mostrando o benefício de ter uma solução integrada com ERP</t>
  </si>
  <si>
    <t>Utilizar o tele-vendas para prospecção e qualificação de oportunidades</t>
  </si>
  <si>
    <t xml:space="preserve">3. Comunicação intensiva, divulgar casos de sucesso e comunicar expertise, conhecimento técnico da empresa e nova parceria </t>
  </si>
  <si>
    <t>Consultoria</t>
  </si>
  <si>
    <t>Contatar agência e definir plano de comunicação</t>
  </si>
  <si>
    <t>Casos de sucesso</t>
  </si>
  <si>
    <t>Desenvolver e publicar os casos de sucesso</t>
  </si>
  <si>
    <t>Assessoria de imprensa</t>
  </si>
  <si>
    <t>Desenvolver e publicar artigos</t>
  </si>
  <si>
    <t>Web-site</t>
  </si>
  <si>
    <t>Atualização do web-site</t>
  </si>
  <si>
    <t>Material impresso</t>
  </si>
  <si>
    <t>Desenvolver o material de apoio impresso (folheto)</t>
  </si>
  <si>
    <t>4. Incentivar a empresa na venda de “serviços”</t>
  </si>
  <si>
    <t>Treinamento</t>
  </si>
  <si>
    <t xml:space="preserve">Treinar equipe técnica e comercial na utilização do KIT DE VENDAS </t>
  </si>
  <si>
    <t>Apoio a vendas</t>
  </si>
  <si>
    <t>Desenvolver e atualizar, mensalmente, a lista de soluções agregadas para venda de ERP</t>
  </si>
  <si>
    <t>Endomarketing</t>
  </si>
  <si>
    <t>Criar programa de incentivo junto aos colaboradores para aumentar a venda de soluções</t>
  </si>
  <si>
    <t>5. Desenvolver inteligência de mercado para conhecer as dores e necessidades do mercado de indústrias com relação a solução de ERP</t>
  </si>
  <si>
    <t>Inteligência de marketing</t>
  </si>
  <si>
    <t>Coletar informações junto a nossa equipe técnica e comercial, mensalmente, sobre dores e necessidades do mercado de indústria com relação a solução de ERP</t>
  </si>
  <si>
    <t>Pesquisas de mercado</t>
  </si>
  <si>
    <t>Comprar 1 pesquisa de mercado (no ano)</t>
  </si>
  <si>
    <t>Analisar todas as informações coletadas, estruturar relatórios e mensagens de marketing, e divulgar mensalmente para todos os colaboradores</t>
  </si>
  <si>
    <t>Encontro anual com a equipe de vendas e marketing para divulgação dos dados coletados, tendências de mercado e estratégias recomendadas</t>
  </si>
  <si>
    <t>Pesquisa anual de satisfação de clientes</t>
  </si>
  <si>
    <t>6. Usar a venda de soluções como diferencial</t>
  </si>
  <si>
    <t>Desenvolver e aplicar material de marketing com discurso de soluções como diferencial</t>
  </si>
  <si>
    <t>Parcerias</t>
  </si>
  <si>
    <t>Trabalhar junto aos fornecedores para conseguir condições especiais para a montagem dos pacotes de solução</t>
  </si>
  <si>
    <t>Montar pacotes especiais com condições diferenciadas para atuais clientes</t>
  </si>
  <si>
    <t>Criar programa de incentivo juntos aos colaboradores para aumentar a venda de soluções</t>
  </si>
  <si>
    <t>Já orçado em outra atividade</t>
  </si>
  <si>
    <t>Vendas por produto ou linha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</si>
  <si>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</si>
  <si>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</si>
  <si>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</si>
  <si>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</si>
  <si>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</si>
  <si>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</si>
  <si>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</si>
  <si>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</si>
  <si>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</si>
  <si>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</si>
  <si>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</si>
  <si>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</si>
  <si>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</si>
  <si>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</si>
  <si>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>Produto1</t>
  </si>
  <si>
    <t>Produto2</t>
  </si>
  <si>
    <t>Produto3</t>
  </si>
  <si>
    <t>Produto4</t>
  </si>
  <si>
    <t>Produto5</t>
  </si>
  <si>
    <t>Produto6</t>
  </si>
  <si>
    <t>Produto7</t>
  </si>
  <si>
    <t>Produto8</t>
  </si>
  <si>
    <t>Produto9</t>
  </si>
  <si>
    <t>Produto10</t>
  </si>
  <si>
    <t>Produto11</t>
  </si>
  <si>
    <t>Sazonalidade de vendas</t>
  </si>
  <si>
    <t>Atividades de marketing</t>
  </si>
  <si>
    <t>Orçamento de vendas</t>
  </si>
  <si>
    <t>Taxa de conversão 1</t>
  </si>
  <si>
    <t>Taxa de conversão 2</t>
  </si>
  <si>
    <t>Taxa de conversão 3</t>
  </si>
  <si>
    <t>Taxa de conversão 4</t>
  </si>
  <si>
    <t>Taxa de conversão  total</t>
  </si>
  <si>
    <t>Se a diferença entre dias disponíveis e dias necessários for negativa, sigifica que você talvez não consiga cumprir sua meta de vendas.</t>
  </si>
  <si>
    <t>Você deve, então, revisar o tempo gasto em cada atividdade e ver onde consegue reduzir.</t>
  </si>
  <si>
    <t>Faça um plano para ser mais produtivo e ajuste os cálculos até fechar a conta com uma sobra.</t>
  </si>
  <si>
    <t>© 2002-2021, ADVANCE Marketing Ltda.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</si>
</sst>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_-[$R$-416]\ * #,##0.00_-;\-[$R$-416]\ * #,##0.00_-;_-[$R$-416]\ * &quot;-&quot;??_-;_-@_-"/>
    <numFmt numFmtId="167" formatCode="#,##0_ ;[Red]\-#,##0\ "/>
    <numFmt numFmtId="168" formatCode="[$-409]mmm\-yy;@"/>
    <numFmt numFmtId="169" formatCode="[$R$ -416]#,##0.00_);[Red]\([$R$ -416]#,##0.00\)"/>
  </numFmts>
  <fonts count="30" x14ac:knownFonts="1"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color rgb="FF0000FF"/>
      <name val="Arial"/>
      <family val="2"/>
    </font>
    <font>
      <b/>
      <sz val="24"/>
      <color theme="1"/>
      <name val="Arial"/>
      <family val="2"/>
    </font>
    <font>
      <i/>
      <sz val="8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36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22"/>
      <color theme="1"/>
      <name val="Arial"/>
      <family val="2"/>
    </font>
    <font>
      <b/>
      <i/>
      <sz val="12"/>
      <color theme="1"/>
      <name val="Arial"/>
      <family val="2"/>
    </font>
    <font>
      <sz val="8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44" fontId="3" fillId="0" borderId="0" applyFont="0" applyFill="0" applyBorder="0" applyAlignment="0" applyProtection="0"/>
    <xf numFmtId="0" fontId="11" fillId="0" borderId="0"/>
    <xf numFmtId="0" fontId="21" fillId="0" borderId="0" applyNumberFormat="0" applyFill="0" applyBorder="0" applyAlignment="0" applyProtection="0"/>
    <xf numFmtId="0" fontId="22" fillId="0" borderId="0"/>
    <xf numFmtId="37" fontId="24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6" fillId="0" borderId="0" xfId="0" applyFont="1"/>
    <xf numFmtId="3" fontId="0" fillId="0" borderId="0" xfId="1" applyNumberFormat="1" applyFont="1" applyProtection="1"/>
    <xf numFmtId="0" fontId="4" fillId="0" borderId="1" xfId="0" applyFont="1" applyBorder="1"/>
    <xf numFmtId="3" fontId="6" fillId="0" borderId="1" xfId="0" applyNumberFormat="1" applyFont="1" applyBorder="1"/>
    <xf numFmtId="165" fontId="0" fillId="2" borderId="2" xfId="1" applyNumberFormat="1" applyFont="1" applyFill="1" applyBorder="1" applyProtection="1">
      <protection locked="0"/>
    </xf>
    <xf numFmtId="0" fontId="7" fillId="0" borderId="0" xfId="0" applyFont="1"/>
    <xf numFmtId="0" fontId="5" fillId="3" borderId="0" xfId="0" applyFont="1" applyFill="1" applyAlignment="1"/>
    <xf numFmtId="0" fontId="8" fillId="0" borderId="0" xfId="0" applyFont="1" applyAlignment="1">
      <alignment wrapText="1"/>
    </xf>
    <xf numFmtId="9" fontId="0" fillId="2" borderId="2" xfId="2" applyFont="1" applyFill="1" applyBorder="1" applyProtection="1">
      <protection locked="0"/>
    </xf>
    <xf numFmtId="10" fontId="6" fillId="0" borderId="0" xfId="2" applyNumberFormat="1" applyFont="1"/>
    <xf numFmtId="166" fontId="0" fillId="2" borderId="2" xfId="2" applyNumberFormat="1" applyFont="1" applyFill="1" applyBorder="1" applyProtection="1">
      <protection locked="0"/>
    </xf>
    <xf numFmtId="1" fontId="6" fillId="0" borderId="0" xfId="0" applyNumberFormat="1" applyFont="1"/>
    <xf numFmtId="0" fontId="0" fillId="0" borderId="0" xfId="0" applyAlignment="1">
      <alignment horizontal="right"/>
    </xf>
    <xf numFmtId="0" fontId="0" fillId="2" borderId="2" xfId="2" applyNumberFormat="1" applyFont="1" applyFill="1" applyBorder="1" applyProtection="1">
      <protection locked="0"/>
    </xf>
    <xf numFmtId="0" fontId="0" fillId="0" borderId="0" xfId="0"/>
    <xf numFmtId="165" fontId="0" fillId="2" borderId="2" xfId="1" applyNumberFormat="1" applyFont="1" applyFill="1" applyBorder="1" applyProtection="1">
      <protection locked="0"/>
    </xf>
    <xf numFmtId="0" fontId="5" fillId="3" borderId="0" xfId="0" applyFont="1" applyFill="1" applyAlignment="1"/>
    <xf numFmtId="0" fontId="5" fillId="3" borderId="0" xfId="0" applyFont="1" applyFill="1" applyAlignment="1">
      <alignment horizontal="right"/>
    </xf>
    <xf numFmtId="0" fontId="4" fillId="0" borderId="1" xfId="0" applyFont="1" applyBorder="1" applyAlignment="1">
      <alignment horizontal="right"/>
    </xf>
    <xf numFmtId="0" fontId="0" fillId="4" borderId="0" xfId="0" applyFill="1"/>
    <xf numFmtId="166" fontId="6" fillId="4" borderId="0" xfId="0" applyNumberFormat="1" applyFont="1" applyFill="1"/>
    <xf numFmtId="0" fontId="4" fillId="4" borderId="0" xfId="0" applyFont="1" applyFill="1"/>
    <xf numFmtId="166" fontId="0" fillId="2" borderId="2" xfId="1" applyNumberFormat="1" applyFont="1" applyFill="1" applyBorder="1" applyProtection="1">
      <protection locked="0"/>
    </xf>
    <xf numFmtId="0" fontId="5" fillId="0" borderId="0" xfId="0" applyFont="1"/>
    <xf numFmtId="0" fontId="10" fillId="0" borderId="0" xfId="0" applyFont="1"/>
    <xf numFmtId="0" fontId="6" fillId="4" borderId="0" xfId="0" applyFont="1" applyFill="1"/>
    <xf numFmtId="167" fontId="6" fillId="4" borderId="0" xfId="0" applyNumberFormat="1" applyFont="1" applyFill="1" applyProtection="1"/>
    <xf numFmtId="0" fontId="0" fillId="2" borderId="4" xfId="2" applyNumberFormat="1" applyFont="1" applyFill="1" applyBorder="1" applyProtection="1">
      <protection locked="0"/>
    </xf>
    <xf numFmtId="0" fontId="4" fillId="4" borderId="0" xfId="0" applyFont="1" applyFill="1" applyBorder="1" applyProtection="1"/>
    <xf numFmtId="0" fontId="0" fillId="4" borderId="0" xfId="0" applyFill="1" applyProtection="1"/>
    <xf numFmtId="0" fontId="0" fillId="0" borderId="0" xfId="0"/>
    <xf numFmtId="0" fontId="5" fillId="3" borderId="0" xfId="0" applyFont="1" applyFill="1" applyAlignment="1" applyProtection="1"/>
    <xf numFmtId="0" fontId="0" fillId="0" borderId="0" xfId="0" applyProtection="1"/>
    <xf numFmtId="0" fontId="4" fillId="0" borderId="0" xfId="0" applyFont="1" applyProtection="1"/>
    <xf numFmtId="3" fontId="6" fillId="0" borderId="0" xfId="0" applyNumberFormat="1" applyFont="1" applyProtection="1"/>
    <xf numFmtId="0" fontId="0" fillId="0" borderId="0" xfId="0" applyFont="1" applyAlignment="1" applyProtection="1">
      <alignment horizontal="right"/>
    </xf>
    <xf numFmtId="3" fontId="6" fillId="0" borderId="0" xfId="0" applyNumberFormat="1" applyFont="1" applyAlignment="1" applyProtection="1">
      <alignment horizontal="center"/>
    </xf>
    <xf numFmtId="0" fontId="0" fillId="0" borderId="0" xfId="0" applyFont="1" applyFill="1" applyBorder="1" applyAlignment="1" applyProtection="1">
      <alignment horizontal="right"/>
    </xf>
    <xf numFmtId="0" fontId="0" fillId="0" borderId="3" xfId="0" applyBorder="1" applyProtection="1"/>
    <xf numFmtId="3" fontId="6" fillId="0" borderId="3" xfId="0" applyNumberFormat="1" applyFont="1" applyBorder="1" applyProtection="1"/>
    <xf numFmtId="0" fontId="0" fillId="0" borderId="3" xfId="0" applyFont="1" applyFill="1" applyBorder="1" applyAlignment="1" applyProtection="1">
      <alignment horizontal="right"/>
    </xf>
    <xf numFmtId="3" fontId="6" fillId="0" borderId="3" xfId="0" applyNumberFormat="1" applyFont="1" applyBorder="1" applyAlignment="1" applyProtection="1">
      <alignment horizontal="center"/>
    </xf>
    <xf numFmtId="0" fontId="4" fillId="0" borderId="3" xfId="0" applyFont="1" applyFill="1" applyBorder="1" applyProtection="1"/>
    <xf numFmtId="0" fontId="9" fillId="0" borderId="0" xfId="0" applyFont="1" applyProtection="1"/>
    <xf numFmtId="0" fontId="11" fillId="0" borderId="0" xfId="6" applyFont="1" applyFill="1" applyAlignment="1"/>
    <xf numFmtId="0" fontId="12" fillId="0" borderId="0" xfId="6" applyFont="1" applyAlignment="1"/>
    <xf numFmtId="0" fontId="12" fillId="0" borderId="0" xfId="6" applyFont="1"/>
    <xf numFmtId="0" fontId="11" fillId="0" borderId="0" xfId="6" applyFont="1"/>
    <xf numFmtId="0" fontId="13" fillId="5" borderId="0" xfId="6" applyFont="1" applyFill="1" applyAlignment="1">
      <alignment horizontal="center" vertical="center"/>
    </xf>
    <xf numFmtId="0" fontId="14" fillId="0" borderId="0" xfId="6" applyFont="1" applyFill="1" applyAlignment="1"/>
    <xf numFmtId="0" fontId="14" fillId="0" borderId="0" xfId="6" applyFont="1"/>
    <xf numFmtId="0" fontId="16" fillId="6" borderId="7" xfId="6" applyFont="1" applyFill="1" applyBorder="1" applyAlignment="1">
      <alignment horizontal="center" vertical="center"/>
    </xf>
    <xf numFmtId="0" fontId="14" fillId="0" borderId="7" xfId="6" applyFont="1" applyBorder="1" applyAlignment="1">
      <alignment horizontal="center" textRotation="90"/>
    </xf>
    <xf numFmtId="0" fontId="15" fillId="6" borderId="7" xfId="6" applyFont="1" applyFill="1" applyBorder="1" applyAlignment="1">
      <alignment horizontal="center" vertical="center"/>
    </xf>
    <xf numFmtId="0" fontId="14" fillId="0" borderId="2" xfId="6" applyFont="1" applyBorder="1" applyAlignment="1">
      <alignment horizontal="justify" vertical="top" wrapText="1"/>
    </xf>
    <xf numFmtId="0" fontId="14" fillId="7" borderId="2" xfId="6" applyFont="1" applyFill="1" applyBorder="1" applyAlignment="1">
      <alignment horizontal="center"/>
    </xf>
    <xf numFmtId="164" fontId="14" fillId="0" borderId="2" xfId="6" applyNumberFormat="1" applyFont="1" applyFill="1" applyBorder="1" applyAlignment="1">
      <alignment horizontal="center"/>
    </xf>
    <xf numFmtId="0" fontId="14" fillId="0" borderId="2" xfId="6" applyFont="1" applyFill="1" applyBorder="1" applyAlignment="1">
      <alignment horizontal="center"/>
    </xf>
    <xf numFmtId="0" fontId="14" fillId="8" borderId="2" xfId="6" applyFont="1" applyFill="1" applyBorder="1" applyAlignment="1">
      <alignment horizontal="center"/>
    </xf>
    <xf numFmtId="0" fontId="14" fillId="9" borderId="2" xfId="6" applyFont="1" applyFill="1" applyBorder="1" applyAlignment="1">
      <alignment horizontal="center"/>
    </xf>
    <xf numFmtId="0" fontId="14" fillId="0" borderId="2" xfId="6" applyFont="1" applyFill="1" applyBorder="1" applyAlignment="1"/>
    <xf numFmtId="0" fontId="12" fillId="0" borderId="0" xfId="6" applyFont="1" applyFill="1" applyBorder="1"/>
    <xf numFmtId="0" fontId="11" fillId="0" borderId="0" xfId="6" applyFont="1" applyFill="1" applyBorder="1"/>
    <xf numFmtId="0" fontId="15" fillId="0" borderId="2" xfId="6" applyFont="1" applyFill="1" applyBorder="1" applyAlignment="1"/>
    <xf numFmtId="164" fontId="14" fillId="0" borderId="2" xfId="6" applyNumberFormat="1" applyFont="1" applyBorder="1" applyAlignment="1">
      <alignment horizontal="center"/>
    </xf>
    <xf numFmtId="0" fontId="14" fillId="0" borderId="2" xfId="6" applyFont="1" applyBorder="1" applyAlignment="1">
      <alignment horizontal="center"/>
    </xf>
    <xf numFmtId="0" fontId="14" fillId="0" borderId="0" xfId="6" applyFont="1" applyFill="1" applyBorder="1" applyAlignment="1">
      <alignment vertical="top"/>
    </xf>
    <xf numFmtId="0" fontId="14" fillId="0" borderId="0" xfId="6" applyFont="1" applyBorder="1"/>
    <xf numFmtId="0" fontId="14" fillId="0" borderId="0" xfId="6" applyFont="1" applyAlignment="1"/>
    <xf numFmtId="0" fontId="14" fillId="0" borderId="0" xfId="6" applyFont="1" applyAlignment="1">
      <alignment horizontal="right"/>
    </xf>
    <xf numFmtId="0" fontId="18" fillId="0" borderId="2" xfId="6" applyFont="1" applyFill="1" applyBorder="1" applyAlignment="1"/>
    <xf numFmtId="0" fontId="19" fillId="0" borderId="2" xfId="6" applyFont="1" applyBorder="1" applyAlignment="1"/>
    <xf numFmtId="0" fontId="19" fillId="0" borderId="2" xfId="6" applyFont="1" applyFill="1" applyBorder="1" applyAlignment="1"/>
    <xf numFmtId="0" fontId="19" fillId="9" borderId="2" xfId="6" applyFont="1" applyFill="1" applyBorder="1" applyAlignment="1">
      <alignment horizontal="center"/>
    </xf>
    <xf numFmtId="0" fontId="14" fillId="0" borderId="0" xfId="6" applyFont="1" applyFill="1" applyBorder="1" applyAlignment="1"/>
    <xf numFmtId="0" fontId="19" fillId="8" borderId="2" xfId="6" applyFont="1" applyFill="1" applyBorder="1" applyAlignment="1">
      <alignment horizontal="center"/>
    </xf>
    <xf numFmtId="0" fontId="19" fillId="7" borderId="2" xfId="6" applyFont="1" applyFill="1" applyBorder="1" applyAlignment="1">
      <alignment horizontal="center"/>
    </xf>
    <xf numFmtId="0" fontId="14" fillId="0" borderId="0" xfId="6" applyFont="1" applyBorder="1" applyAlignment="1">
      <alignment horizontal="right"/>
    </xf>
    <xf numFmtId="16" fontId="14" fillId="0" borderId="0" xfId="6" applyNumberFormat="1" applyFont="1" applyBorder="1" applyAlignment="1">
      <alignment horizontal="center"/>
    </xf>
    <xf numFmtId="0" fontId="19" fillId="0" borderId="2" xfId="6" applyFont="1" applyFill="1" applyBorder="1" applyAlignment="1">
      <alignment wrapText="1"/>
    </xf>
    <xf numFmtId="0" fontId="19" fillId="0" borderId="2" xfId="6" applyFont="1" applyBorder="1" applyAlignment="1">
      <alignment horizontal="center"/>
    </xf>
    <xf numFmtId="0" fontId="20" fillId="0" borderId="0" xfId="6" applyFont="1" applyFill="1" applyBorder="1" applyAlignment="1"/>
    <xf numFmtId="0" fontId="12" fillId="0" borderId="0" xfId="6" applyFont="1" applyFill="1" applyBorder="1" applyAlignment="1"/>
    <xf numFmtId="0" fontId="12" fillId="0" borderId="0" xfId="6" applyFont="1" applyFill="1" applyBorder="1" applyAlignment="1">
      <alignment horizontal="center"/>
    </xf>
    <xf numFmtId="0" fontId="11" fillId="0" borderId="0" xfId="6" applyFont="1" applyFill="1" applyBorder="1" applyAlignment="1">
      <alignment horizontal="center"/>
    </xf>
    <xf numFmtId="0" fontId="11" fillId="0" borderId="0" xfId="6" applyFont="1" applyAlignment="1"/>
    <xf numFmtId="0" fontId="3" fillId="0" borderId="0" xfId="0" applyFont="1" applyAlignment="1">
      <alignment vertical="center"/>
    </xf>
    <xf numFmtId="0" fontId="21" fillId="0" borderId="0" xfId="7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4" fillId="0" borderId="0" xfId="0" applyFont="1" applyAlignment="1">
      <alignment vertical="center"/>
    </xf>
    <xf numFmtId="0" fontId="23" fillId="0" borderId="0" xfId="8" applyFont="1"/>
    <xf numFmtId="0" fontId="3" fillId="0" borderId="0" xfId="8" applyFont="1"/>
    <xf numFmtId="0" fontId="25" fillId="0" borderId="2" xfId="9" applyNumberFormat="1" applyFont="1" applyBorder="1"/>
    <xf numFmtId="42" fontId="25" fillId="0" borderId="2" xfId="9" applyNumberFormat="1" applyFont="1" applyFill="1" applyBorder="1"/>
    <xf numFmtId="10" fontId="11" fillId="0" borderId="2" xfId="10" applyNumberFormat="1" applyFont="1" applyFill="1" applyBorder="1"/>
    <xf numFmtId="0" fontId="11" fillId="0" borderId="2" xfId="9" applyNumberFormat="1" applyFont="1" applyBorder="1" applyAlignment="1">
      <alignment horizontal="left" indent="1"/>
    </xf>
    <xf numFmtId="42" fontId="11" fillId="0" borderId="2" xfId="9" applyNumberFormat="1" applyFont="1" applyFill="1" applyBorder="1"/>
    <xf numFmtId="0" fontId="11" fillId="10" borderId="0" xfId="9" applyNumberFormat="1" applyFont="1" applyFill="1" applyBorder="1"/>
    <xf numFmtId="42" fontId="11" fillId="0" borderId="0" xfId="9" applyNumberFormat="1" applyFont="1" applyFill="1" applyBorder="1"/>
    <xf numFmtId="0" fontId="11" fillId="0" borderId="2" xfId="9" applyNumberFormat="1" applyFont="1" applyBorder="1" applyAlignment="1">
      <alignment horizontal="left"/>
    </xf>
    <xf numFmtId="0" fontId="11" fillId="0" borderId="2" xfId="9" applyNumberFormat="1" applyFont="1" applyBorder="1"/>
    <xf numFmtId="0" fontId="11" fillId="10" borderId="2" xfId="9" applyNumberFormat="1" applyFont="1" applyFill="1" applyBorder="1" applyAlignment="1">
      <alignment horizontal="left" wrapText="1" indent="1"/>
    </xf>
    <xf numFmtId="42" fontId="3" fillId="0" borderId="0" xfId="8" applyNumberFormat="1" applyFont="1"/>
    <xf numFmtId="42" fontId="11" fillId="2" borderId="2" xfId="9" applyNumberFormat="1" applyFont="1" applyFill="1" applyBorder="1"/>
    <xf numFmtId="10" fontId="25" fillId="2" borderId="2" xfId="10" applyNumberFormat="1" applyFont="1" applyFill="1" applyBorder="1"/>
    <xf numFmtId="37" fontId="25" fillId="10" borderId="2" xfId="9" applyFont="1" applyFill="1" applyBorder="1" applyAlignment="1">
      <alignment horizontal="left"/>
    </xf>
    <xf numFmtId="42" fontId="25" fillId="0" borderId="2" xfId="9" applyNumberFormat="1" applyFont="1" applyFill="1" applyBorder="1" applyAlignment="1"/>
    <xf numFmtId="0" fontId="11" fillId="10" borderId="2" xfId="9" applyNumberFormat="1" applyFont="1" applyFill="1" applyBorder="1" applyAlignment="1">
      <alignment horizontal="left" wrapText="1"/>
    </xf>
    <xf numFmtId="0" fontId="26" fillId="11" borderId="2" xfId="9" applyNumberFormat="1" applyFont="1" applyFill="1" applyBorder="1" applyAlignment="1">
      <alignment horizontal="left"/>
    </xf>
    <xf numFmtId="0" fontId="26" fillId="11" borderId="6" xfId="9" applyNumberFormat="1" applyFont="1" applyFill="1" applyBorder="1" applyAlignment="1">
      <alignment horizontal="center"/>
    </xf>
    <xf numFmtId="0" fontId="27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168" fontId="1" fillId="0" borderId="0" xfId="0" applyNumberFormat="1" applyFont="1"/>
    <xf numFmtId="169" fontId="1" fillId="0" borderId="0" xfId="0" applyNumberFormat="1" applyFont="1"/>
    <xf numFmtId="0" fontId="28" fillId="0" borderId="0" xfId="0" applyFont="1"/>
    <xf numFmtId="0" fontId="29" fillId="12" borderId="8" xfId="0" applyFont="1" applyFill="1" applyBorder="1" applyAlignment="1">
      <alignment wrapText="1"/>
    </xf>
    <xf numFmtId="168" fontId="29" fillId="12" borderId="8" xfId="0" applyNumberFormat="1" applyFont="1" applyFill="1" applyBorder="1" applyAlignment="1">
      <alignment wrapText="1"/>
    </xf>
    <xf numFmtId="169" fontId="29" fillId="12" borderId="8" xfId="0" applyNumberFormat="1" applyFont="1" applyFill="1" applyBorder="1" applyAlignment="1">
      <alignment wrapText="1"/>
    </xf>
    <xf numFmtId="0" fontId="12" fillId="0" borderId="8" xfId="0" applyFont="1" applyBorder="1" applyAlignment="1">
      <alignment vertical="top" wrapText="1"/>
    </xf>
    <xf numFmtId="0" fontId="12" fillId="0" borderId="8" xfId="0" applyFont="1" applyBorder="1"/>
    <xf numFmtId="0" fontId="12" fillId="0" borderId="8" xfId="0" applyFont="1" applyBorder="1" applyAlignment="1">
      <alignment vertical="top"/>
    </xf>
    <xf numFmtId="168" fontId="12" fillId="0" borderId="8" xfId="0" applyNumberFormat="1" applyFont="1" applyBorder="1" applyAlignment="1">
      <alignment vertical="top"/>
    </xf>
    <xf numFmtId="169" fontId="12" fillId="0" borderId="8" xfId="0" applyNumberFormat="1" applyFont="1" applyBorder="1" applyAlignment="1">
      <alignment vertical="top"/>
    </xf>
    <xf numFmtId="0" fontId="12" fillId="0" borderId="0" xfId="0" applyFont="1" applyAlignment="1">
      <alignment vertical="top" wrapText="1"/>
    </xf>
    <xf numFmtId="0" fontId="12" fillId="0" borderId="0" xfId="0" applyFont="1"/>
    <xf numFmtId="0" fontId="12" fillId="0" borderId="0" xfId="0" applyFont="1" applyAlignment="1">
      <alignment vertical="top"/>
    </xf>
    <xf numFmtId="168" fontId="12" fillId="0" borderId="0" xfId="0" applyNumberFormat="1" applyFont="1" applyAlignment="1">
      <alignment vertical="top"/>
    </xf>
    <xf numFmtId="169" fontId="12" fillId="0" borderId="0" xfId="0" applyNumberFormat="1" applyFont="1" applyAlignment="1">
      <alignment vertical="top"/>
    </xf>
    <xf numFmtId="0" fontId="26" fillId="11" borderId="9" xfId="4" applyFont="1" applyFill="1" applyBorder="1"/>
    <xf numFmtId="0" fontId="26" fillId="11" borderId="9" xfId="4" applyFont="1" applyFill="1" applyBorder="1" applyAlignment="1">
      <alignment horizontal="center"/>
    </xf>
    <xf numFmtId="0" fontId="3" fillId="0" borderId="0" xfId="4" applyFont="1"/>
    <xf numFmtId="3" fontId="3" fillId="0" borderId="10" xfId="4" applyNumberFormat="1" applyFont="1" applyBorder="1"/>
    <xf numFmtId="3" fontId="4" fillId="0" borderId="10" xfId="4" applyNumberFormat="1" applyFont="1" applyBorder="1"/>
    <xf numFmtId="9" fontId="4" fillId="0" borderId="10" xfId="11" applyFont="1" applyBorder="1"/>
    <xf numFmtId="3" fontId="26" fillId="11" borderId="9" xfId="4" applyNumberFormat="1" applyFont="1" applyFill="1" applyBorder="1"/>
    <xf numFmtId="9" fontId="26" fillId="11" borderId="9" xfId="11" applyFont="1" applyFill="1" applyBorder="1"/>
    <xf numFmtId="0" fontId="11" fillId="0" borderId="11" xfId="4" applyFont="1" applyBorder="1" applyAlignment="1">
      <alignment horizontal="left" indent="1"/>
    </xf>
    <xf numFmtId="9" fontId="3" fillId="0" borderId="12" xfId="11" applyFont="1" applyBorder="1"/>
    <xf numFmtId="9" fontId="4" fillId="0" borderId="12" xfId="4" applyNumberFormat="1" applyFont="1" applyBorder="1"/>
    <xf numFmtId="0" fontId="0" fillId="0" borderId="0" xfId="0" applyFont="1" applyAlignment="1">
      <alignment horizontal="left" vertical="center" wrapText="1"/>
    </xf>
    <xf numFmtId="0" fontId="0" fillId="0" borderId="0" xfId="7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5" fillId="6" borderId="5" xfId="6" applyFont="1" applyFill="1" applyBorder="1" applyAlignment="1">
      <alignment horizontal="center" vertical="center"/>
    </xf>
    <xf numFmtId="0" fontId="15" fillId="6" borderId="1" xfId="6" applyFont="1" applyFill="1" applyBorder="1" applyAlignment="1">
      <alignment horizontal="center" vertical="center"/>
    </xf>
    <xf numFmtId="0" fontId="15" fillId="6" borderId="6" xfId="6" applyFont="1" applyFill="1" applyBorder="1" applyAlignment="1">
      <alignment horizontal="center" vertical="center"/>
    </xf>
    <xf numFmtId="0" fontId="13" fillId="5" borderId="2" xfId="6" applyFont="1" applyFill="1" applyBorder="1" applyAlignment="1">
      <alignment horizontal="center"/>
    </xf>
    <xf numFmtId="0" fontId="17" fillId="5" borderId="5" xfId="6" applyFont="1" applyFill="1" applyBorder="1" applyAlignment="1">
      <alignment horizontal="center"/>
    </xf>
    <xf numFmtId="0" fontId="17" fillId="5" borderId="6" xfId="6" applyFont="1" applyFill="1" applyBorder="1" applyAlignment="1">
      <alignment horizontal="center"/>
    </xf>
    <xf numFmtId="16" fontId="14" fillId="0" borderId="0" xfId="6" applyNumberFormat="1" applyFont="1" applyBorder="1" applyAlignment="1">
      <alignment horizontal="center"/>
    </xf>
  </cellXfs>
  <cellStyles count="12">
    <cellStyle name="A3 297 x 420 mm" xfId="9" xr:uid="{EC42D1EB-B691-944E-B531-5D1FE64511B9}"/>
    <cellStyle name="Currency 2" xfId="5" xr:uid="{00000000-0005-0000-0000-000001000000}"/>
    <cellStyle name="Hiperlink" xfId="7" builtinId="8"/>
    <cellStyle name="Normal" xfId="0" builtinId="0"/>
    <cellStyle name="Normal 2" xfId="3" xr:uid="{00000000-0005-0000-0000-000003000000}"/>
    <cellStyle name="Normal 2 2" xfId="4" xr:uid="{00000000-0005-0000-0000-000004000000}"/>
    <cellStyle name="Normal 3" xfId="6" xr:uid="{722137B9-293E-9B48-8856-A1F90B6A1B1D}"/>
    <cellStyle name="Normal 4" xfId="8" xr:uid="{D6AC9E7B-033B-CF44-A3D5-F4D75F5FF2BB}"/>
    <cellStyle name="Percent 2" xfId="10" xr:uid="{50EE53CB-0132-8942-A598-9F67B5C7432A}"/>
    <cellStyle name="Porcentagem" xfId="2" builtinId="5"/>
    <cellStyle name="Porcentagem 2" xfId="11" xr:uid="{0B5CD627-8DC4-8C41-94C8-77C681DB7ADB}"/>
    <cellStyle name="Vírgula" xfId="1" builtinId="3"/>
  </cellStyles>
  <dxfs count="6"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ont>
        <condense val="0"/>
        <extend val="0"/>
        <color indexed="42"/>
      </font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3</xdr:row>
      <xdr:rowOff>114300</xdr:rowOff>
    </xdr:from>
    <xdr:to>
      <xdr:col>3</xdr:col>
      <xdr:colOff>1066800</xdr:colOff>
      <xdr:row>20</xdr:row>
      <xdr:rowOff>114301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0775" y="371475"/>
          <a:ext cx="2295525" cy="35337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go/AppData/Local/Microsoft/Windows/Temporary%20Internet%20Files/Content.Outlook/PY4GNI6M/Vapza/Ferramentas/Vapza_Fin_2009_05_06_FC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Users/dagohajjar/Desktop/Trabalho/_2017_Treinamentos_de_linha/T32017__Gestao_equipe_vendas_2dias/T32017_Extranet/semplagbc303/Uso%20comum/EDUCA&#199;&#195;O,%20FALTA%20DE/Educa&#231;&#227;o2004/Tabelas%20iniciais/Tabela%20de%20refer&#234;ncia%20cruzada2004.xls?D3B56A1F" TargetMode="External"/><Relationship Id="rId1" Type="http://schemas.openxmlformats.org/officeDocument/2006/relationships/externalLinkPath" Target="file:///D3B56A1F/Tabela%20de%20refer&#234;ncia%20cruzada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to/AAAtualizavelWeek/Cherto/Bandeirantes/Apresentacoes/BandUirapuru_visao_2009_05_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zinha"/>
      <sheetName val="Pot_Micro"/>
      <sheetName val="EqPreco"/>
      <sheetName val="VapzaFood"/>
      <sheetName val="VapzaDist"/>
      <sheetName val="Base"/>
      <sheetName val="TamanhoMercado"/>
      <sheetName val="Distribuidor60m"/>
      <sheetName val="Implant"/>
      <sheetName val="GrfVapza"/>
      <sheetName val="CenExpansao"/>
      <sheetName val="Grf_Distr"/>
      <sheetName val="VarejoNielsen"/>
      <sheetName val="Distribuidor1"/>
      <sheetName val="INPC"/>
      <sheetName val="BD_EmprFunc"/>
      <sheetName val="BD_Franquias (2)"/>
      <sheetName val="TD_CozIndl"/>
      <sheetName val="ConsumoPorUF"/>
      <sheetName val="PRECO"/>
      <sheetName val="Custo&amp;Margens"/>
      <sheetName val="Custo&amp;Margens (2)"/>
      <sheetName val="Vendas2008_por_UF_BD"/>
      <sheetName val="ModMargens"/>
      <sheetName val="BD_Franquias"/>
      <sheetName val="ModFin_FoodService"/>
      <sheetName val="ModFin_Varejo"/>
      <sheetName val="CustosDiretos"/>
      <sheetName val="GRaf_FatporLinha"/>
      <sheetName val="Graf_ProdutoXCanal"/>
      <sheetName val="Graf_ProdutoXCanal_Mensal"/>
      <sheetName val="Vendas_ProdutoXCanal_Mensal"/>
      <sheetName val="Plan4"/>
      <sheetName val="Fat_Mes_Produto"/>
      <sheetName val="Kg_Mes_Produto"/>
      <sheetName val="Concorr_Precos"/>
      <sheetName val="Concorr_Precos (2)"/>
      <sheetName val="Concorr_Marcas"/>
      <sheetName val="Pesquisa_Precos_concorr"/>
      <sheetName val="Precos_Vapza_Varejo"/>
      <sheetName val="Preços_Vapza_FS"/>
      <sheetName val="TD-Comissoes"/>
      <sheetName val="Comissoes_BD"/>
      <sheetName val="Devolucoes"/>
      <sheetName val="Rapel_BD"/>
      <sheetName val="Fretes_Direto"/>
      <sheetName val="FreteporUF_Canal"/>
      <sheetName val="BD_Fretes"/>
      <sheetName val="Marketing"/>
      <sheetName val="historico food"/>
      <sheetName val="Ranking_clientes_PR"/>
      <sheetName val="Vendas2008_por_cliente_PR"/>
      <sheetName val="Plan3"/>
      <sheetName val="Vendas2008_por_produto"/>
      <sheetName val="TD_ResumoVendas"/>
      <sheetName val="Graf_VendasporCanal"/>
      <sheetName val="Orga_Castro"/>
      <sheetName val="Org_Curitiba"/>
      <sheetName val="Top5_ProdporCat_2008"/>
      <sheetName val="Alimentos_Capitais"/>
      <sheetName val="Graficos1"/>
      <sheetName val="Alimentos_UFs"/>
      <sheetName val="Consumo_Alimentos_BR_porRenda"/>
      <sheetName val="Plan1"/>
      <sheetName val="BD_Consumo_Alimentos_KgAnoUF"/>
      <sheetName val="Padarias"/>
      <sheetName val="Variacao_Preços_UF"/>
      <sheetName val="Plan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"/>
      <sheetName val="PREÇO"/>
      <sheetName val="Gráf1"/>
      <sheetName val="Gráf2"/>
      <sheetName val="FinRede2"/>
      <sheetName val="VisaoModelo"/>
      <sheetName val="Gráf3"/>
      <sheetName val="PotMercado"/>
      <sheetName val="ENEM"/>
      <sheetName val="Esc&gt;300alun"/>
      <sheetName val="FinBand"/>
      <sheetName val="FinUira"/>
      <sheetName val="AlunosBand"/>
      <sheetName val="AlunosUira"/>
      <sheetName val="MensalidUira"/>
      <sheetName val="Players"/>
      <sheetName val="GFIN1"/>
      <sheetName val="FIN2"/>
      <sheetName val="EnemGraf"/>
    </sheetNames>
    <sheetDataSet>
      <sheetData sheetId="0"/>
      <sheetData sheetId="1"/>
      <sheetData sheetId="2" refreshError="1"/>
      <sheetData sheetId="3" refreshError="1"/>
      <sheetData sheetId="4">
        <row r="109">
          <cell r="E109">
            <v>1120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showGridLines="0" tabSelected="1" zoomScaleNormal="100" workbookViewId="0"/>
  </sheetViews>
  <sheetFormatPr baseColWidth="10" defaultColWidth="8.83203125" defaultRowHeight="13" x14ac:dyDescent="0.15"/>
  <cols>
    <col min="1" max="1" width="9.1640625" bestFit="1" customWidth="1"/>
    <col min="3" max="3" width="66.5" customWidth="1"/>
  </cols>
  <sheetData>
    <row r="1" spans="1:5" ht="30" x14ac:dyDescent="0.3">
      <c r="A1" s="6" t="s">
        <v>111</v>
      </c>
    </row>
    <row r="2" spans="1:5" ht="60" customHeight="1" x14ac:dyDescent="0.15">
      <c r="A2" s="142" t="s">
        <v>112</v>
      </c>
      <c r="B2" s="142"/>
      <c r="C2" s="142"/>
      <c r="D2" s="142"/>
      <c r="E2" s="142"/>
    </row>
    <row r="3" spans="1:5" s="31" customFormat="1" x14ac:dyDescent="0.15">
      <c r="A3" s="88"/>
    </row>
    <row r="4" spans="1:5" x14ac:dyDescent="0.15">
      <c r="A4" s="87" t="s">
        <v>95</v>
      </c>
    </row>
    <row r="5" spans="1:5" s="31" customFormat="1" x14ac:dyDescent="0.15">
      <c r="A5" s="87"/>
    </row>
    <row r="6" spans="1:5" ht="46" customHeight="1" x14ac:dyDescent="0.15">
      <c r="A6" s="143" t="s">
        <v>106</v>
      </c>
      <c r="B6" s="143"/>
      <c r="C6" s="143"/>
      <c r="D6" s="143"/>
      <c r="E6" s="143"/>
    </row>
    <row r="7" spans="1:5" s="31" customFormat="1" x14ac:dyDescent="0.15">
      <c r="A7" s="88"/>
    </row>
    <row r="8" spans="1:5" s="31" customFormat="1" x14ac:dyDescent="0.15">
      <c r="A8" s="88"/>
    </row>
    <row r="9" spans="1:5" ht="20" x14ac:dyDescent="0.2">
      <c r="A9" s="24" t="s">
        <v>39</v>
      </c>
    </row>
    <row r="10" spans="1:5" x14ac:dyDescent="0.15">
      <c r="A10">
        <v>9999</v>
      </c>
      <c r="B10" t="s">
        <v>40</v>
      </c>
    </row>
    <row r="11" spans="1:5" x14ac:dyDescent="0.15">
      <c r="A11" s="16">
        <v>20</v>
      </c>
      <c r="B11" t="s">
        <v>41</v>
      </c>
    </row>
    <row r="12" spans="1:5" x14ac:dyDescent="0.15">
      <c r="A12" s="1">
        <v>9999</v>
      </c>
      <c r="B12" t="s">
        <v>42</v>
      </c>
    </row>
    <row r="13" spans="1:5" x14ac:dyDescent="0.15">
      <c r="A13" s="20">
        <v>9999</v>
      </c>
      <c r="B13" t="s">
        <v>43</v>
      </c>
    </row>
    <row r="16" spans="1:5" ht="20" x14ac:dyDescent="0.2">
      <c r="A16" s="24" t="s">
        <v>107</v>
      </c>
    </row>
    <row r="17" spans="1:1" x14ac:dyDescent="0.15">
      <c r="A17" t="s">
        <v>108</v>
      </c>
    </row>
    <row r="18" spans="1:1" x14ac:dyDescent="0.15">
      <c r="A18" t="s">
        <v>109</v>
      </c>
    </row>
    <row r="19" spans="1:1" x14ac:dyDescent="0.15">
      <c r="A19" t="s">
        <v>110</v>
      </c>
    </row>
    <row r="20" spans="1:1" x14ac:dyDescent="0.15">
      <c r="A20" t="s">
        <v>63</v>
      </c>
    </row>
    <row r="21" spans="1:1" x14ac:dyDescent="0.15">
      <c r="A21" t="s">
        <v>140</v>
      </c>
    </row>
    <row r="22" spans="1:1" x14ac:dyDescent="0.15">
      <c r="A22" t="s">
        <v>234</v>
      </c>
    </row>
    <row r="23" spans="1:1" x14ac:dyDescent="0.15">
      <c r="A23" t="s">
        <v>235</v>
      </c>
    </row>
    <row r="31" spans="1:1" x14ac:dyDescent="0.15">
      <c r="A31" s="89" t="s">
        <v>96</v>
      </c>
    </row>
    <row r="32" spans="1:1" x14ac:dyDescent="0.15">
      <c r="A32" s="89" t="s">
        <v>97</v>
      </c>
    </row>
    <row r="33" spans="1:5" x14ac:dyDescent="0.15">
      <c r="A33" s="89" t="s">
        <v>98</v>
      </c>
    </row>
    <row r="34" spans="1:5" x14ac:dyDescent="0.15">
      <c r="A34" s="89" t="s">
        <v>99</v>
      </c>
    </row>
    <row r="35" spans="1:5" x14ac:dyDescent="0.15">
      <c r="A35" s="89" t="s">
        <v>100</v>
      </c>
    </row>
    <row r="36" spans="1:5" x14ac:dyDescent="0.15">
      <c r="A36" s="89"/>
    </row>
    <row r="37" spans="1:5" x14ac:dyDescent="0.15">
      <c r="A37" s="89" t="s">
        <v>101</v>
      </c>
    </row>
    <row r="38" spans="1:5" x14ac:dyDescent="0.15">
      <c r="A38" s="89" t="s">
        <v>102</v>
      </c>
    </row>
    <row r="39" spans="1:5" x14ac:dyDescent="0.15">
      <c r="A39" s="90" t="s">
        <v>103</v>
      </c>
    </row>
    <row r="41" spans="1:5" x14ac:dyDescent="0.15">
      <c r="A41" s="91" t="s">
        <v>244</v>
      </c>
    </row>
    <row r="42" spans="1:5" x14ac:dyDescent="0.15">
      <c r="A42" s="89" t="s">
        <v>104</v>
      </c>
    </row>
    <row r="43" spans="1:5" ht="42" customHeight="1" x14ac:dyDescent="0.15">
      <c r="A43" s="142" t="s">
        <v>105</v>
      </c>
      <c r="B43" s="144"/>
      <c r="C43" s="144"/>
      <c r="D43" s="144"/>
      <c r="E43" s="144"/>
    </row>
    <row r="44" spans="1:5" x14ac:dyDescent="0.15">
      <c r="A44" s="89">
        <v>20210528</v>
      </c>
    </row>
  </sheetData>
  <mergeCells count="3">
    <mergeCell ref="A2:E2"/>
    <mergeCell ref="A6:E6"/>
    <mergeCell ref="A43:E43"/>
  </mergeCells>
  <pageMargins left="0.7" right="0.7" top="0.75" bottom="0.75" header="0.3" footer="0.3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showGridLines="0" zoomScale="200" zoomScaleNormal="200" zoomScalePageLayoutView="200" workbookViewId="0">
      <selection activeCell="B14" sqref="B14"/>
    </sheetView>
  </sheetViews>
  <sheetFormatPr baseColWidth="10" defaultColWidth="8.83203125" defaultRowHeight="13" x14ac:dyDescent="0.15"/>
  <cols>
    <col min="1" max="1" width="46.5" customWidth="1"/>
    <col min="2" max="2" width="7.6640625" customWidth="1"/>
    <col min="3" max="3" width="6" style="13" customWidth="1"/>
  </cols>
  <sheetData>
    <row r="1" spans="1:3" x14ac:dyDescent="0.15">
      <c r="A1" s="25" t="s">
        <v>33</v>
      </c>
    </row>
    <row r="4" spans="1:3" ht="20" x14ac:dyDescent="0.2">
      <c r="A4" s="7" t="s">
        <v>2</v>
      </c>
      <c r="B4" s="7"/>
      <c r="C4" s="18"/>
    </row>
    <row r="6" spans="1:3" x14ac:dyDescent="0.15">
      <c r="A6" t="s">
        <v>3</v>
      </c>
      <c r="B6">
        <v>365</v>
      </c>
      <c r="C6" s="13" t="s">
        <v>0</v>
      </c>
    </row>
    <row r="8" spans="1:3" x14ac:dyDescent="0.15">
      <c r="A8" t="s">
        <v>10</v>
      </c>
      <c r="B8" s="2">
        <f>52*2</f>
        <v>104</v>
      </c>
      <c r="C8" s="13" t="s">
        <v>0</v>
      </c>
    </row>
    <row r="9" spans="1:3" x14ac:dyDescent="0.15">
      <c r="A9" t="s">
        <v>5</v>
      </c>
      <c r="B9" s="5">
        <v>20</v>
      </c>
      <c r="C9" s="13" t="s">
        <v>0</v>
      </c>
    </row>
    <row r="10" spans="1:3" x14ac:dyDescent="0.15">
      <c r="A10" t="s">
        <v>6</v>
      </c>
      <c r="B10" s="5">
        <v>10</v>
      </c>
      <c r="C10" s="13" t="s">
        <v>0</v>
      </c>
    </row>
    <row r="11" spans="1:3" x14ac:dyDescent="0.15">
      <c r="A11" t="s">
        <v>7</v>
      </c>
      <c r="B11" s="5">
        <v>5</v>
      </c>
      <c r="C11" s="13" t="s">
        <v>0</v>
      </c>
    </row>
    <row r="12" spans="1:3" x14ac:dyDescent="0.15">
      <c r="A12" t="s">
        <v>8</v>
      </c>
      <c r="B12" s="5">
        <v>5</v>
      </c>
      <c r="C12" s="13" t="s">
        <v>0</v>
      </c>
    </row>
    <row r="13" spans="1:3" x14ac:dyDescent="0.15">
      <c r="A13" t="s">
        <v>9</v>
      </c>
      <c r="B13" s="5">
        <v>52</v>
      </c>
      <c r="C13" s="13" t="s">
        <v>0</v>
      </c>
    </row>
    <row r="14" spans="1:3" x14ac:dyDescent="0.15">
      <c r="A14" s="3" t="s">
        <v>1</v>
      </c>
      <c r="B14" s="4">
        <f>SUM(B8:B13)</f>
        <v>196</v>
      </c>
      <c r="C14" s="19" t="s">
        <v>0</v>
      </c>
    </row>
    <row r="16" spans="1:3" x14ac:dyDescent="0.15">
      <c r="A16" s="3" t="s">
        <v>4</v>
      </c>
      <c r="B16" s="4">
        <f>B6-B14</f>
        <v>169</v>
      </c>
      <c r="C16" s="19" t="s">
        <v>0</v>
      </c>
    </row>
  </sheetData>
  <sheetProtection formatCells="0" formatColumns="0" formatRows="0" insertHyperlinks="0"/>
  <pageMargins left="0.7" right="0.7" top="0.75" bottom="0.75" header="0.3" footer="0.3"/>
  <pageSetup paperSize="9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5"/>
  <sheetViews>
    <sheetView showGridLines="0" zoomScale="125" zoomScaleNormal="125" zoomScalePageLayoutView="125" workbookViewId="0">
      <selection activeCell="B15" sqref="B15"/>
    </sheetView>
  </sheetViews>
  <sheetFormatPr baseColWidth="10" defaultColWidth="8.83203125" defaultRowHeight="13" x14ac:dyDescent="0.15"/>
  <cols>
    <col min="1" max="1" width="54.1640625" customWidth="1"/>
    <col min="2" max="2" width="20.5" customWidth="1"/>
  </cols>
  <sheetData>
    <row r="1" spans="1:2" s="15" customFormat="1" x14ac:dyDescent="0.15">
      <c r="A1" s="25" t="s">
        <v>34</v>
      </c>
    </row>
    <row r="2" spans="1:2" s="15" customFormat="1" x14ac:dyDescent="0.15"/>
    <row r="3" spans="1:2" s="15" customFormat="1" x14ac:dyDescent="0.15"/>
    <row r="4" spans="1:2" ht="20" x14ac:dyDescent="0.2">
      <c r="A4" s="7" t="s">
        <v>35</v>
      </c>
      <c r="B4" s="7"/>
    </row>
    <row r="6" spans="1:2" x14ac:dyDescent="0.15">
      <c r="A6" t="s">
        <v>58</v>
      </c>
      <c r="B6" s="23">
        <v>2000000</v>
      </c>
    </row>
    <row r="8" spans="1:2" x14ac:dyDescent="0.15">
      <c r="A8" t="s">
        <v>11</v>
      </c>
      <c r="B8" s="5">
        <v>1</v>
      </c>
    </row>
    <row r="10" spans="1:2" x14ac:dyDescent="0.15">
      <c r="A10" t="s">
        <v>59</v>
      </c>
      <c r="B10" s="5">
        <v>169</v>
      </c>
    </row>
    <row r="11" spans="1:2" x14ac:dyDescent="0.15">
      <c r="A11" t="s">
        <v>12</v>
      </c>
      <c r="B11">
        <v>8</v>
      </c>
    </row>
    <row r="13" spans="1:2" ht="20" x14ac:dyDescent="0.2">
      <c r="A13" s="17" t="s">
        <v>36</v>
      </c>
      <c r="B13" s="17"/>
    </row>
    <row r="14" spans="1:2" x14ac:dyDescent="0.15">
      <c r="A14" s="22" t="s">
        <v>37</v>
      </c>
      <c r="B14" s="22"/>
    </row>
    <row r="15" spans="1:2" x14ac:dyDescent="0.15">
      <c r="A15" s="22" t="s">
        <v>38</v>
      </c>
      <c r="B15" s="21">
        <f>B6/B8/B10/B11</f>
        <v>1479.2899408284025</v>
      </c>
    </row>
  </sheetData>
  <sheetProtection formatCells="0" formatColumns="0" formatRows="0" insertHyperlinks="0"/>
  <pageMargins left="0.7" right="0.7" top="0.75" bottom="0.75" header="0.3" footer="0.3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2"/>
  <sheetViews>
    <sheetView showGridLines="0" zoomScale="150" zoomScaleNormal="150" zoomScalePageLayoutView="150" workbookViewId="0">
      <selection activeCell="C32" sqref="C32"/>
    </sheetView>
  </sheetViews>
  <sheetFormatPr baseColWidth="10" defaultColWidth="8.83203125" defaultRowHeight="13" x14ac:dyDescent="0.15"/>
  <cols>
    <col min="1" max="1" width="20" customWidth="1"/>
    <col min="2" max="2" width="7.5" customWidth="1"/>
    <col min="3" max="3" width="26.6640625" customWidth="1"/>
    <col min="4" max="4" width="23.33203125" customWidth="1"/>
    <col min="5" max="5" width="27.33203125" customWidth="1"/>
  </cols>
  <sheetData>
    <row r="1" spans="1:6" s="31" customFormat="1" x14ac:dyDescent="0.15">
      <c r="A1" s="31" t="s">
        <v>57</v>
      </c>
    </row>
    <row r="2" spans="1:6" s="31" customFormat="1" x14ac:dyDescent="0.15"/>
    <row r="3" spans="1:6" ht="20" x14ac:dyDescent="0.2">
      <c r="A3" s="7" t="s">
        <v>23</v>
      </c>
      <c r="B3" s="7"/>
      <c r="C3" s="7"/>
      <c r="D3" s="7"/>
      <c r="E3" s="7"/>
      <c r="F3" s="7"/>
    </row>
    <row r="7" spans="1:6" x14ac:dyDescent="0.15">
      <c r="A7" s="13" t="s">
        <v>18</v>
      </c>
      <c r="B7" s="12">
        <f>B10/F8</f>
        <v>199.99999986470655</v>
      </c>
      <c r="C7" s="12"/>
    </row>
    <row r="8" spans="1:6" x14ac:dyDescent="0.15">
      <c r="A8" s="13"/>
      <c r="E8" s="31" t="s">
        <v>236</v>
      </c>
      <c r="F8" s="9">
        <v>0.50000042670712574</v>
      </c>
    </row>
    <row r="9" spans="1:6" ht="24" x14ac:dyDescent="0.15">
      <c r="A9" s="13"/>
      <c r="E9" s="8" t="s">
        <v>13</v>
      </c>
      <c r="F9" s="31"/>
    </row>
    <row r="10" spans="1:6" x14ac:dyDescent="0.15">
      <c r="A10" s="13" t="s">
        <v>19</v>
      </c>
      <c r="B10" s="12">
        <f>B13/F11</f>
        <v>100.00008527377837</v>
      </c>
      <c r="C10" s="12"/>
      <c r="E10" s="8"/>
      <c r="F10" s="31"/>
    </row>
    <row r="11" spans="1:6" x14ac:dyDescent="0.15">
      <c r="A11" s="13"/>
      <c r="E11" s="31" t="s">
        <v>237</v>
      </c>
      <c r="F11" s="9">
        <v>0.8</v>
      </c>
    </row>
    <row r="12" spans="1:6" ht="24" x14ac:dyDescent="0.15">
      <c r="A12" s="13"/>
      <c r="E12" s="8" t="s">
        <v>14</v>
      </c>
      <c r="F12" s="31"/>
    </row>
    <row r="13" spans="1:6" x14ac:dyDescent="0.15">
      <c r="A13" s="13" t="s">
        <v>20</v>
      </c>
      <c r="B13" s="12">
        <f>B16/F14</f>
        <v>80.000068219022694</v>
      </c>
      <c r="C13" s="12"/>
      <c r="E13" s="8"/>
      <c r="F13" s="31"/>
    </row>
    <row r="14" spans="1:6" x14ac:dyDescent="0.15">
      <c r="A14" s="13"/>
      <c r="E14" s="31" t="s">
        <v>238</v>
      </c>
      <c r="F14" s="9">
        <v>0.74999866291241757</v>
      </c>
    </row>
    <row r="15" spans="1:6" ht="24" x14ac:dyDescent="0.15">
      <c r="A15" s="13"/>
      <c r="E15" s="8" t="s">
        <v>15</v>
      </c>
      <c r="F15" s="31"/>
    </row>
    <row r="16" spans="1:6" x14ac:dyDescent="0.15">
      <c r="A16" s="13" t="s">
        <v>17</v>
      </c>
      <c r="B16" s="12">
        <f>D26/F18</f>
        <v>59.999944197169206</v>
      </c>
      <c r="C16" s="12"/>
      <c r="E16" s="8"/>
      <c r="F16" s="31"/>
    </row>
    <row r="17" spans="1:6" x14ac:dyDescent="0.15">
      <c r="E17" s="8"/>
      <c r="F17" s="31"/>
    </row>
    <row r="18" spans="1:6" x14ac:dyDescent="0.15">
      <c r="E18" s="31" t="s">
        <v>239</v>
      </c>
      <c r="F18" s="9">
        <v>0.33333364334934829</v>
      </c>
    </row>
    <row r="19" spans="1:6" ht="24" x14ac:dyDescent="0.15">
      <c r="E19" s="8" t="s">
        <v>16</v>
      </c>
      <c r="F19" s="31"/>
    </row>
    <row r="20" spans="1:6" x14ac:dyDescent="0.15">
      <c r="E20" s="31"/>
      <c r="F20" s="31"/>
    </row>
    <row r="21" spans="1:6" x14ac:dyDescent="0.15">
      <c r="E21" s="31" t="s">
        <v>240</v>
      </c>
      <c r="F21" s="10">
        <f>F8*F11*F14*F18</f>
        <v>0.10000000006764673</v>
      </c>
    </row>
    <row r="22" spans="1:6" x14ac:dyDescent="0.15">
      <c r="C22" t="s">
        <v>60</v>
      </c>
      <c r="D22" s="11">
        <v>2000000</v>
      </c>
    </row>
    <row r="23" spans="1:6" x14ac:dyDescent="0.15">
      <c r="C23" t="s">
        <v>21</v>
      </c>
      <c r="D23" s="11">
        <v>100000</v>
      </c>
    </row>
    <row r="24" spans="1:6" x14ac:dyDescent="0.15">
      <c r="C24" s="20" t="s">
        <v>22</v>
      </c>
      <c r="D24" s="20"/>
    </row>
    <row r="25" spans="1:6" x14ac:dyDescent="0.15">
      <c r="C25" s="20" t="s">
        <v>44</v>
      </c>
      <c r="D25" s="20"/>
    </row>
    <row r="26" spans="1:6" s="15" customFormat="1" x14ac:dyDescent="0.15">
      <c r="C26" s="20" t="s">
        <v>62</v>
      </c>
      <c r="D26" s="26">
        <f>D22/D23</f>
        <v>20</v>
      </c>
    </row>
    <row r="28" spans="1:6" ht="20" x14ac:dyDescent="0.2">
      <c r="A28" s="7" t="s">
        <v>29</v>
      </c>
      <c r="B28" s="7"/>
      <c r="C28" s="7"/>
      <c r="D28" s="7"/>
      <c r="E28" s="7"/>
      <c r="F28" s="7"/>
    </row>
    <row r="29" spans="1:6" x14ac:dyDescent="0.15">
      <c r="A29" t="s">
        <v>28</v>
      </c>
    </row>
    <row r="30" spans="1:6" x14ac:dyDescent="0.15">
      <c r="A30" t="s">
        <v>24</v>
      </c>
      <c r="C30" s="14">
        <v>2</v>
      </c>
      <c r="D30" t="s">
        <v>31</v>
      </c>
    </row>
    <row r="31" spans="1:6" x14ac:dyDescent="0.15">
      <c r="A31" t="s">
        <v>25</v>
      </c>
      <c r="C31" s="14">
        <v>2</v>
      </c>
      <c r="D31" t="s">
        <v>31</v>
      </c>
    </row>
    <row r="32" spans="1:6" x14ac:dyDescent="0.15">
      <c r="A32" t="s">
        <v>30</v>
      </c>
      <c r="C32" s="14">
        <v>8</v>
      </c>
      <c r="D32" t="s">
        <v>31</v>
      </c>
    </row>
    <row r="33" spans="1:7" x14ac:dyDescent="0.15">
      <c r="A33" t="s">
        <v>26</v>
      </c>
      <c r="C33" s="14">
        <v>4</v>
      </c>
      <c r="D33" t="s">
        <v>31</v>
      </c>
    </row>
    <row r="34" spans="1:7" x14ac:dyDescent="0.15">
      <c r="A34" t="s">
        <v>27</v>
      </c>
      <c r="C34" s="14">
        <v>8</v>
      </c>
      <c r="D34" t="s">
        <v>31</v>
      </c>
    </row>
    <row r="36" spans="1:7" ht="20" x14ac:dyDescent="0.2">
      <c r="A36" s="32" t="s">
        <v>45</v>
      </c>
      <c r="B36" s="32"/>
      <c r="C36" s="32"/>
      <c r="D36" s="32"/>
      <c r="E36" s="32"/>
      <c r="F36" s="32"/>
      <c r="G36" s="32"/>
    </row>
    <row r="37" spans="1:7" x14ac:dyDescent="0.15">
      <c r="A37" s="33" t="s">
        <v>46</v>
      </c>
      <c r="B37" s="31"/>
      <c r="C37" s="31"/>
      <c r="D37" s="31"/>
      <c r="E37" s="31"/>
      <c r="F37" s="31"/>
      <c r="G37" s="31"/>
    </row>
    <row r="38" spans="1:7" x14ac:dyDescent="0.15">
      <c r="A38" s="34" t="s">
        <v>47</v>
      </c>
      <c r="B38" s="35"/>
      <c r="C38" s="31"/>
      <c r="D38" s="31"/>
      <c r="E38" s="31"/>
      <c r="F38" s="31"/>
      <c r="G38" s="31"/>
    </row>
    <row r="39" spans="1:7" x14ac:dyDescent="0.15">
      <c r="A39" s="33" t="s">
        <v>24</v>
      </c>
      <c r="B39" s="35">
        <f>B7</f>
        <v>199.99999986470655</v>
      </c>
      <c r="C39" s="36" t="s">
        <v>48</v>
      </c>
      <c r="D39" s="37">
        <f>C30</f>
        <v>2</v>
      </c>
      <c r="E39" s="33" t="s">
        <v>49</v>
      </c>
      <c r="F39" s="35">
        <f>B39*D39</f>
        <v>399.9999997294131</v>
      </c>
      <c r="G39" s="33" t="s">
        <v>31</v>
      </c>
    </row>
    <row r="40" spans="1:7" x14ac:dyDescent="0.15">
      <c r="A40" s="33" t="s">
        <v>25</v>
      </c>
      <c r="B40" s="35">
        <f>B10</f>
        <v>100.00008527377837</v>
      </c>
      <c r="C40" s="36" t="s">
        <v>50</v>
      </c>
      <c r="D40" s="37">
        <f>C31</f>
        <v>2</v>
      </c>
      <c r="E40" s="33" t="s">
        <v>49</v>
      </c>
      <c r="F40" s="35">
        <f>B40*D40</f>
        <v>200.00017054755673</v>
      </c>
      <c r="G40" s="33" t="s">
        <v>31</v>
      </c>
    </row>
    <row r="41" spans="1:7" x14ac:dyDescent="0.15">
      <c r="A41" s="33" t="s">
        <v>30</v>
      </c>
      <c r="B41" s="35">
        <f>B13</f>
        <v>80.000068219022694</v>
      </c>
      <c r="C41" s="36" t="s">
        <v>51</v>
      </c>
      <c r="D41" s="37">
        <f>C32</f>
        <v>8</v>
      </c>
      <c r="E41" s="33" t="s">
        <v>49</v>
      </c>
      <c r="F41" s="35">
        <f>B41*D41</f>
        <v>640.00054575218155</v>
      </c>
      <c r="G41" s="33" t="s">
        <v>31</v>
      </c>
    </row>
    <row r="42" spans="1:7" x14ac:dyDescent="0.15">
      <c r="A42" s="33" t="s">
        <v>26</v>
      </c>
      <c r="B42" s="35">
        <f>B16</f>
        <v>59.999944197169206</v>
      </c>
      <c r="C42" s="38" t="s">
        <v>52</v>
      </c>
      <c r="D42" s="37">
        <f>C33</f>
        <v>4</v>
      </c>
      <c r="E42" s="33" t="s">
        <v>49</v>
      </c>
      <c r="F42" s="35">
        <f>B42*D42</f>
        <v>239.99977678867683</v>
      </c>
      <c r="G42" s="33" t="s">
        <v>31</v>
      </c>
    </row>
    <row r="43" spans="1:7" ht="14" thickBot="1" x14ac:dyDescent="0.2">
      <c r="A43" s="39" t="s">
        <v>27</v>
      </c>
      <c r="B43" s="40">
        <f>D26</f>
        <v>20</v>
      </c>
      <c r="C43" s="41" t="s">
        <v>53</v>
      </c>
      <c r="D43" s="42">
        <f>C34</f>
        <v>8</v>
      </c>
      <c r="E43" s="39" t="s">
        <v>49</v>
      </c>
      <c r="F43" s="40">
        <f>B43*D43</f>
        <v>160</v>
      </c>
      <c r="G43" s="39" t="s">
        <v>31</v>
      </c>
    </row>
    <row r="44" spans="1:7" ht="14" thickTop="1" x14ac:dyDescent="0.15">
      <c r="A44" s="34" t="s">
        <v>32</v>
      </c>
      <c r="B44" s="31"/>
      <c r="C44" s="31"/>
      <c r="D44" s="31"/>
      <c r="E44" s="31"/>
      <c r="F44" s="35">
        <f>SUM(F39:F43)</f>
        <v>1640.0004928178282</v>
      </c>
      <c r="G44" s="33" t="s">
        <v>31</v>
      </c>
    </row>
    <row r="45" spans="1:7" x14ac:dyDescent="0.15">
      <c r="A45" s="34" t="s">
        <v>54</v>
      </c>
      <c r="B45" s="31"/>
      <c r="C45" s="31"/>
      <c r="D45" s="31"/>
      <c r="E45" s="31"/>
      <c r="F45" s="35">
        <f>F44/8</f>
        <v>205.00006160222853</v>
      </c>
      <c r="G45" s="33" t="s">
        <v>0</v>
      </c>
    </row>
    <row r="46" spans="1:7" ht="14" thickBot="1" x14ac:dyDescent="0.2">
      <c r="A46" s="43" t="s">
        <v>61</v>
      </c>
      <c r="B46" s="39"/>
      <c r="C46" s="39"/>
      <c r="D46" s="39"/>
      <c r="E46" s="39"/>
      <c r="F46" s="28">
        <v>169</v>
      </c>
      <c r="G46" s="39" t="s">
        <v>0</v>
      </c>
    </row>
    <row r="47" spans="1:7" ht="14" thickTop="1" x14ac:dyDescent="0.15">
      <c r="A47" s="29" t="s">
        <v>55</v>
      </c>
      <c r="B47" s="20"/>
      <c r="C47" s="20"/>
      <c r="D47" s="20"/>
      <c r="E47" s="20"/>
      <c r="F47" s="27">
        <f>F46-F45</f>
        <v>-36.000061602228527</v>
      </c>
      <c r="G47" s="30" t="s">
        <v>0</v>
      </c>
    </row>
    <row r="49" spans="1:7" x14ac:dyDescent="0.15">
      <c r="A49" s="44" t="s">
        <v>241</v>
      </c>
      <c r="B49" s="31"/>
      <c r="C49" s="31"/>
      <c r="D49" s="31"/>
      <c r="E49" s="31"/>
      <c r="F49" s="31"/>
      <c r="G49" s="31"/>
    </row>
    <row r="50" spans="1:7" x14ac:dyDescent="0.15">
      <c r="A50" s="44" t="s">
        <v>242</v>
      </c>
      <c r="B50" s="31"/>
      <c r="C50" s="31"/>
      <c r="D50" s="31"/>
      <c r="E50" s="31"/>
      <c r="F50" s="31"/>
      <c r="G50" s="31"/>
    </row>
    <row r="51" spans="1:7" x14ac:dyDescent="0.15">
      <c r="A51" s="44" t="s">
        <v>243</v>
      </c>
      <c r="B51" s="31"/>
      <c r="C51" s="31"/>
      <c r="D51" s="31"/>
      <c r="E51" s="31"/>
      <c r="F51" s="31"/>
      <c r="G51" s="31"/>
    </row>
    <row r="52" spans="1:7" x14ac:dyDescent="0.15">
      <c r="A52" s="44" t="s">
        <v>56</v>
      </c>
      <c r="B52" s="31"/>
      <c r="C52" s="31"/>
      <c r="D52" s="31"/>
      <c r="E52" s="31"/>
      <c r="F52" s="31"/>
      <c r="G52" s="31"/>
    </row>
  </sheetData>
  <pageMargins left="0.7" right="0.7" top="0.25" bottom="0.25" header="0.05" footer="0.05"/>
  <pageSetup paperSize="9" scale="75" orientation="landscape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EFF83-9C7D-FB4F-91A5-CD0DC921DB2E}">
  <sheetPr>
    <pageSetUpPr fitToPage="1"/>
  </sheetPr>
  <dimension ref="A1:O22"/>
  <sheetViews>
    <sheetView showGridLines="0" workbookViewId="0">
      <selection activeCell="A18" sqref="A18"/>
    </sheetView>
  </sheetViews>
  <sheetFormatPr baseColWidth="10" defaultColWidth="9.1640625" defaultRowHeight="13" x14ac:dyDescent="0.15"/>
  <cols>
    <col min="1" max="1" width="38.83203125" style="45" customWidth="1"/>
    <col min="2" max="2" width="7.6640625" style="86" customWidth="1"/>
    <col min="3" max="3" width="7.1640625" style="86" customWidth="1"/>
    <col min="4" max="4" width="7.6640625" style="86" customWidth="1"/>
    <col min="5" max="5" width="8.5" style="86" customWidth="1"/>
    <col min="6" max="6" width="7.6640625" style="86" customWidth="1"/>
    <col min="7" max="9" width="7.6640625" style="48" customWidth="1"/>
    <col min="10" max="10" width="23.1640625" style="48" customWidth="1"/>
    <col min="11" max="11" width="12.5" style="48" customWidth="1"/>
    <col min="12" max="12" width="12.33203125" style="48" customWidth="1"/>
    <col min="13" max="13" width="13" style="48" customWidth="1"/>
    <col min="14" max="14" width="16.6640625" style="48" customWidth="1"/>
    <col min="15" max="256" width="9.1640625" style="48"/>
    <col min="257" max="257" width="38.83203125" style="48" customWidth="1"/>
    <col min="258" max="258" width="7.6640625" style="48" customWidth="1"/>
    <col min="259" max="259" width="7.1640625" style="48" customWidth="1"/>
    <col min="260" max="260" width="7.6640625" style="48" customWidth="1"/>
    <col min="261" max="261" width="8.5" style="48" customWidth="1"/>
    <col min="262" max="265" width="7.6640625" style="48" customWidth="1"/>
    <col min="266" max="266" width="23.1640625" style="48" customWidth="1"/>
    <col min="267" max="267" width="12.5" style="48" customWidth="1"/>
    <col min="268" max="268" width="12.33203125" style="48" customWidth="1"/>
    <col min="269" max="269" width="13" style="48" customWidth="1"/>
    <col min="270" max="270" width="16.6640625" style="48" customWidth="1"/>
    <col min="271" max="512" width="9.1640625" style="48"/>
    <col min="513" max="513" width="38.83203125" style="48" customWidth="1"/>
    <col min="514" max="514" width="7.6640625" style="48" customWidth="1"/>
    <col min="515" max="515" width="7.1640625" style="48" customWidth="1"/>
    <col min="516" max="516" width="7.6640625" style="48" customWidth="1"/>
    <col min="517" max="517" width="8.5" style="48" customWidth="1"/>
    <col min="518" max="521" width="7.6640625" style="48" customWidth="1"/>
    <col min="522" max="522" width="23.1640625" style="48" customWidth="1"/>
    <col min="523" max="523" width="12.5" style="48" customWidth="1"/>
    <col min="524" max="524" width="12.33203125" style="48" customWidth="1"/>
    <col min="525" max="525" width="13" style="48" customWidth="1"/>
    <col min="526" max="526" width="16.6640625" style="48" customWidth="1"/>
    <col min="527" max="768" width="9.1640625" style="48"/>
    <col min="769" max="769" width="38.83203125" style="48" customWidth="1"/>
    <col min="770" max="770" width="7.6640625" style="48" customWidth="1"/>
    <col min="771" max="771" width="7.1640625" style="48" customWidth="1"/>
    <col min="772" max="772" width="7.6640625" style="48" customWidth="1"/>
    <col min="773" max="773" width="8.5" style="48" customWidth="1"/>
    <col min="774" max="777" width="7.6640625" style="48" customWidth="1"/>
    <col min="778" max="778" width="23.1640625" style="48" customWidth="1"/>
    <col min="779" max="779" width="12.5" style="48" customWidth="1"/>
    <col min="780" max="780" width="12.33203125" style="48" customWidth="1"/>
    <col min="781" max="781" width="13" style="48" customWidth="1"/>
    <col min="782" max="782" width="16.6640625" style="48" customWidth="1"/>
    <col min="783" max="1024" width="9.1640625" style="48"/>
    <col min="1025" max="1025" width="38.83203125" style="48" customWidth="1"/>
    <col min="1026" max="1026" width="7.6640625" style="48" customWidth="1"/>
    <col min="1027" max="1027" width="7.1640625" style="48" customWidth="1"/>
    <col min="1028" max="1028" width="7.6640625" style="48" customWidth="1"/>
    <col min="1029" max="1029" width="8.5" style="48" customWidth="1"/>
    <col min="1030" max="1033" width="7.6640625" style="48" customWidth="1"/>
    <col min="1034" max="1034" width="23.1640625" style="48" customWidth="1"/>
    <col min="1035" max="1035" width="12.5" style="48" customWidth="1"/>
    <col min="1036" max="1036" width="12.33203125" style="48" customWidth="1"/>
    <col min="1037" max="1037" width="13" style="48" customWidth="1"/>
    <col min="1038" max="1038" width="16.6640625" style="48" customWidth="1"/>
    <col min="1039" max="1280" width="9.1640625" style="48"/>
    <col min="1281" max="1281" width="38.83203125" style="48" customWidth="1"/>
    <col min="1282" max="1282" width="7.6640625" style="48" customWidth="1"/>
    <col min="1283" max="1283" width="7.1640625" style="48" customWidth="1"/>
    <col min="1284" max="1284" width="7.6640625" style="48" customWidth="1"/>
    <col min="1285" max="1285" width="8.5" style="48" customWidth="1"/>
    <col min="1286" max="1289" width="7.6640625" style="48" customWidth="1"/>
    <col min="1290" max="1290" width="23.1640625" style="48" customWidth="1"/>
    <col min="1291" max="1291" width="12.5" style="48" customWidth="1"/>
    <col min="1292" max="1292" width="12.33203125" style="48" customWidth="1"/>
    <col min="1293" max="1293" width="13" style="48" customWidth="1"/>
    <col min="1294" max="1294" width="16.6640625" style="48" customWidth="1"/>
    <col min="1295" max="1536" width="9.1640625" style="48"/>
    <col min="1537" max="1537" width="38.83203125" style="48" customWidth="1"/>
    <col min="1538" max="1538" width="7.6640625" style="48" customWidth="1"/>
    <col min="1539" max="1539" width="7.1640625" style="48" customWidth="1"/>
    <col min="1540" max="1540" width="7.6640625" style="48" customWidth="1"/>
    <col min="1541" max="1541" width="8.5" style="48" customWidth="1"/>
    <col min="1542" max="1545" width="7.6640625" style="48" customWidth="1"/>
    <col min="1546" max="1546" width="23.1640625" style="48" customWidth="1"/>
    <col min="1547" max="1547" width="12.5" style="48" customWidth="1"/>
    <col min="1548" max="1548" width="12.33203125" style="48" customWidth="1"/>
    <col min="1549" max="1549" width="13" style="48" customWidth="1"/>
    <col min="1550" max="1550" width="16.6640625" style="48" customWidth="1"/>
    <col min="1551" max="1792" width="9.1640625" style="48"/>
    <col min="1793" max="1793" width="38.83203125" style="48" customWidth="1"/>
    <col min="1794" max="1794" width="7.6640625" style="48" customWidth="1"/>
    <col min="1795" max="1795" width="7.1640625" style="48" customWidth="1"/>
    <col min="1796" max="1796" width="7.6640625" style="48" customWidth="1"/>
    <col min="1797" max="1797" width="8.5" style="48" customWidth="1"/>
    <col min="1798" max="1801" width="7.6640625" style="48" customWidth="1"/>
    <col min="1802" max="1802" width="23.1640625" style="48" customWidth="1"/>
    <col min="1803" max="1803" width="12.5" style="48" customWidth="1"/>
    <col min="1804" max="1804" width="12.33203125" style="48" customWidth="1"/>
    <col min="1805" max="1805" width="13" style="48" customWidth="1"/>
    <col min="1806" max="1806" width="16.6640625" style="48" customWidth="1"/>
    <col min="1807" max="2048" width="9.1640625" style="48"/>
    <col min="2049" max="2049" width="38.83203125" style="48" customWidth="1"/>
    <col min="2050" max="2050" width="7.6640625" style="48" customWidth="1"/>
    <col min="2051" max="2051" width="7.1640625" style="48" customWidth="1"/>
    <col min="2052" max="2052" width="7.6640625" style="48" customWidth="1"/>
    <col min="2053" max="2053" width="8.5" style="48" customWidth="1"/>
    <col min="2054" max="2057" width="7.6640625" style="48" customWidth="1"/>
    <col min="2058" max="2058" width="23.1640625" style="48" customWidth="1"/>
    <col min="2059" max="2059" width="12.5" style="48" customWidth="1"/>
    <col min="2060" max="2060" width="12.33203125" style="48" customWidth="1"/>
    <col min="2061" max="2061" width="13" style="48" customWidth="1"/>
    <col min="2062" max="2062" width="16.6640625" style="48" customWidth="1"/>
    <col min="2063" max="2304" width="9.1640625" style="48"/>
    <col min="2305" max="2305" width="38.83203125" style="48" customWidth="1"/>
    <col min="2306" max="2306" width="7.6640625" style="48" customWidth="1"/>
    <col min="2307" max="2307" width="7.1640625" style="48" customWidth="1"/>
    <col min="2308" max="2308" width="7.6640625" style="48" customWidth="1"/>
    <col min="2309" max="2309" width="8.5" style="48" customWidth="1"/>
    <col min="2310" max="2313" width="7.6640625" style="48" customWidth="1"/>
    <col min="2314" max="2314" width="23.1640625" style="48" customWidth="1"/>
    <col min="2315" max="2315" width="12.5" style="48" customWidth="1"/>
    <col min="2316" max="2316" width="12.33203125" style="48" customWidth="1"/>
    <col min="2317" max="2317" width="13" style="48" customWidth="1"/>
    <col min="2318" max="2318" width="16.6640625" style="48" customWidth="1"/>
    <col min="2319" max="2560" width="9.1640625" style="48"/>
    <col min="2561" max="2561" width="38.83203125" style="48" customWidth="1"/>
    <col min="2562" max="2562" width="7.6640625" style="48" customWidth="1"/>
    <col min="2563" max="2563" width="7.1640625" style="48" customWidth="1"/>
    <col min="2564" max="2564" width="7.6640625" style="48" customWidth="1"/>
    <col min="2565" max="2565" width="8.5" style="48" customWidth="1"/>
    <col min="2566" max="2569" width="7.6640625" style="48" customWidth="1"/>
    <col min="2570" max="2570" width="23.1640625" style="48" customWidth="1"/>
    <col min="2571" max="2571" width="12.5" style="48" customWidth="1"/>
    <col min="2572" max="2572" width="12.33203125" style="48" customWidth="1"/>
    <col min="2573" max="2573" width="13" style="48" customWidth="1"/>
    <col min="2574" max="2574" width="16.6640625" style="48" customWidth="1"/>
    <col min="2575" max="2816" width="9.1640625" style="48"/>
    <col min="2817" max="2817" width="38.83203125" style="48" customWidth="1"/>
    <col min="2818" max="2818" width="7.6640625" style="48" customWidth="1"/>
    <col min="2819" max="2819" width="7.1640625" style="48" customWidth="1"/>
    <col min="2820" max="2820" width="7.6640625" style="48" customWidth="1"/>
    <col min="2821" max="2821" width="8.5" style="48" customWidth="1"/>
    <col min="2822" max="2825" width="7.6640625" style="48" customWidth="1"/>
    <col min="2826" max="2826" width="23.1640625" style="48" customWidth="1"/>
    <col min="2827" max="2827" width="12.5" style="48" customWidth="1"/>
    <col min="2828" max="2828" width="12.33203125" style="48" customWidth="1"/>
    <col min="2829" max="2829" width="13" style="48" customWidth="1"/>
    <col min="2830" max="2830" width="16.6640625" style="48" customWidth="1"/>
    <col min="2831" max="3072" width="9.1640625" style="48"/>
    <col min="3073" max="3073" width="38.83203125" style="48" customWidth="1"/>
    <col min="3074" max="3074" width="7.6640625" style="48" customWidth="1"/>
    <col min="3075" max="3075" width="7.1640625" style="48" customWidth="1"/>
    <col min="3076" max="3076" width="7.6640625" style="48" customWidth="1"/>
    <col min="3077" max="3077" width="8.5" style="48" customWidth="1"/>
    <col min="3078" max="3081" width="7.6640625" style="48" customWidth="1"/>
    <col min="3082" max="3082" width="23.1640625" style="48" customWidth="1"/>
    <col min="3083" max="3083" width="12.5" style="48" customWidth="1"/>
    <col min="3084" max="3084" width="12.33203125" style="48" customWidth="1"/>
    <col min="3085" max="3085" width="13" style="48" customWidth="1"/>
    <col min="3086" max="3086" width="16.6640625" style="48" customWidth="1"/>
    <col min="3087" max="3328" width="9.1640625" style="48"/>
    <col min="3329" max="3329" width="38.83203125" style="48" customWidth="1"/>
    <col min="3330" max="3330" width="7.6640625" style="48" customWidth="1"/>
    <col min="3331" max="3331" width="7.1640625" style="48" customWidth="1"/>
    <col min="3332" max="3332" width="7.6640625" style="48" customWidth="1"/>
    <col min="3333" max="3333" width="8.5" style="48" customWidth="1"/>
    <col min="3334" max="3337" width="7.6640625" style="48" customWidth="1"/>
    <col min="3338" max="3338" width="23.1640625" style="48" customWidth="1"/>
    <col min="3339" max="3339" width="12.5" style="48" customWidth="1"/>
    <col min="3340" max="3340" width="12.33203125" style="48" customWidth="1"/>
    <col min="3341" max="3341" width="13" style="48" customWidth="1"/>
    <col min="3342" max="3342" width="16.6640625" style="48" customWidth="1"/>
    <col min="3343" max="3584" width="9.1640625" style="48"/>
    <col min="3585" max="3585" width="38.83203125" style="48" customWidth="1"/>
    <col min="3586" max="3586" width="7.6640625" style="48" customWidth="1"/>
    <col min="3587" max="3587" width="7.1640625" style="48" customWidth="1"/>
    <col min="3588" max="3588" width="7.6640625" style="48" customWidth="1"/>
    <col min="3589" max="3589" width="8.5" style="48" customWidth="1"/>
    <col min="3590" max="3593" width="7.6640625" style="48" customWidth="1"/>
    <col min="3594" max="3594" width="23.1640625" style="48" customWidth="1"/>
    <col min="3595" max="3595" width="12.5" style="48" customWidth="1"/>
    <col min="3596" max="3596" width="12.33203125" style="48" customWidth="1"/>
    <col min="3597" max="3597" width="13" style="48" customWidth="1"/>
    <col min="3598" max="3598" width="16.6640625" style="48" customWidth="1"/>
    <col min="3599" max="3840" width="9.1640625" style="48"/>
    <col min="3841" max="3841" width="38.83203125" style="48" customWidth="1"/>
    <col min="3842" max="3842" width="7.6640625" style="48" customWidth="1"/>
    <col min="3843" max="3843" width="7.1640625" style="48" customWidth="1"/>
    <col min="3844" max="3844" width="7.6640625" style="48" customWidth="1"/>
    <col min="3845" max="3845" width="8.5" style="48" customWidth="1"/>
    <col min="3846" max="3849" width="7.6640625" style="48" customWidth="1"/>
    <col min="3850" max="3850" width="23.1640625" style="48" customWidth="1"/>
    <col min="3851" max="3851" width="12.5" style="48" customWidth="1"/>
    <col min="3852" max="3852" width="12.33203125" style="48" customWidth="1"/>
    <col min="3853" max="3853" width="13" style="48" customWidth="1"/>
    <col min="3854" max="3854" width="16.6640625" style="48" customWidth="1"/>
    <col min="3855" max="4096" width="9.1640625" style="48"/>
    <col min="4097" max="4097" width="38.83203125" style="48" customWidth="1"/>
    <col min="4098" max="4098" width="7.6640625" style="48" customWidth="1"/>
    <col min="4099" max="4099" width="7.1640625" style="48" customWidth="1"/>
    <col min="4100" max="4100" width="7.6640625" style="48" customWidth="1"/>
    <col min="4101" max="4101" width="8.5" style="48" customWidth="1"/>
    <col min="4102" max="4105" width="7.6640625" style="48" customWidth="1"/>
    <col min="4106" max="4106" width="23.1640625" style="48" customWidth="1"/>
    <col min="4107" max="4107" width="12.5" style="48" customWidth="1"/>
    <col min="4108" max="4108" width="12.33203125" style="48" customWidth="1"/>
    <col min="4109" max="4109" width="13" style="48" customWidth="1"/>
    <col min="4110" max="4110" width="16.6640625" style="48" customWidth="1"/>
    <col min="4111" max="4352" width="9.1640625" style="48"/>
    <col min="4353" max="4353" width="38.83203125" style="48" customWidth="1"/>
    <col min="4354" max="4354" width="7.6640625" style="48" customWidth="1"/>
    <col min="4355" max="4355" width="7.1640625" style="48" customWidth="1"/>
    <col min="4356" max="4356" width="7.6640625" style="48" customWidth="1"/>
    <col min="4357" max="4357" width="8.5" style="48" customWidth="1"/>
    <col min="4358" max="4361" width="7.6640625" style="48" customWidth="1"/>
    <col min="4362" max="4362" width="23.1640625" style="48" customWidth="1"/>
    <col min="4363" max="4363" width="12.5" style="48" customWidth="1"/>
    <col min="4364" max="4364" width="12.33203125" style="48" customWidth="1"/>
    <col min="4365" max="4365" width="13" style="48" customWidth="1"/>
    <col min="4366" max="4366" width="16.6640625" style="48" customWidth="1"/>
    <col min="4367" max="4608" width="9.1640625" style="48"/>
    <col min="4609" max="4609" width="38.83203125" style="48" customWidth="1"/>
    <col min="4610" max="4610" width="7.6640625" style="48" customWidth="1"/>
    <col min="4611" max="4611" width="7.1640625" style="48" customWidth="1"/>
    <col min="4612" max="4612" width="7.6640625" style="48" customWidth="1"/>
    <col min="4613" max="4613" width="8.5" style="48" customWidth="1"/>
    <col min="4614" max="4617" width="7.6640625" style="48" customWidth="1"/>
    <col min="4618" max="4618" width="23.1640625" style="48" customWidth="1"/>
    <col min="4619" max="4619" width="12.5" style="48" customWidth="1"/>
    <col min="4620" max="4620" width="12.33203125" style="48" customWidth="1"/>
    <col min="4621" max="4621" width="13" style="48" customWidth="1"/>
    <col min="4622" max="4622" width="16.6640625" style="48" customWidth="1"/>
    <col min="4623" max="4864" width="9.1640625" style="48"/>
    <col min="4865" max="4865" width="38.83203125" style="48" customWidth="1"/>
    <col min="4866" max="4866" width="7.6640625" style="48" customWidth="1"/>
    <col min="4867" max="4867" width="7.1640625" style="48" customWidth="1"/>
    <col min="4868" max="4868" width="7.6640625" style="48" customWidth="1"/>
    <col min="4869" max="4869" width="8.5" style="48" customWidth="1"/>
    <col min="4870" max="4873" width="7.6640625" style="48" customWidth="1"/>
    <col min="4874" max="4874" width="23.1640625" style="48" customWidth="1"/>
    <col min="4875" max="4875" width="12.5" style="48" customWidth="1"/>
    <col min="4876" max="4876" width="12.33203125" style="48" customWidth="1"/>
    <col min="4877" max="4877" width="13" style="48" customWidth="1"/>
    <col min="4878" max="4878" width="16.6640625" style="48" customWidth="1"/>
    <col min="4879" max="5120" width="9.1640625" style="48"/>
    <col min="5121" max="5121" width="38.83203125" style="48" customWidth="1"/>
    <col min="5122" max="5122" width="7.6640625" style="48" customWidth="1"/>
    <col min="5123" max="5123" width="7.1640625" style="48" customWidth="1"/>
    <col min="5124" max="5124" width="7.6640625" style="48" customWidth="1"/>
    <col min="5125" max="5125" width="8.5" style="48" customWidth="1"/>
    <col min="5126" max="5129" width="7.6640625" style="48" customWidth="1"/>
    <col min="5130" max="5130" width="23.1640625" style="48" customWidth="1"/>
    <col min="5131" max="5131" width="12.5" style="48" customWidth="1"/>
    <col min="5132" max="5132" width="12.33203125" style="48" customWidth="1"/>
    <col min="5133" max="5133" width="13" style="48" customWidth="1"/>
    <col min="5134" max="5134" width="16.6640625" style="48" customWidth="1"/>
    <col min="5135" max="5376" width="9.1640625" style="48"/>
    <col min="5377" max="5377" width="38.83203125" style="48" customWidth="1"/>
    <col min="5378" max="5378" width="7.6640625" style="48" customWidth="1"/>
    <col min="5379" max="5379" width="7.1640625" style="48" customWidth="1"/>
    <col min="5380" max="5380" width="7.6640625" style="48" customWidth="1"/>
    <col min="5381" max="5381" width="8.5" style="48" customWidth="1"/>
    <col min="5382" max="5385" width="7.6640625" style="48" customWidth="1"/>
    <col min="5386" max="5386" width="23.1640625" style="48" customWidth="1"/>
    <col min="5387" max="5387" width="12.5" style="48" customWidth="1"/>
    <col min="5388" max="5388" width="12.33203125" style="48" customWidth="1"/>
    <col min="5389" max="5389" width="13" style="48" customWidth="1"/>
    <col min="5390" max="5390" width="16.6640625" style="48" customWidth="1"/>
    <col min="5391" max="5632" width="9.1640625" style="48"/>
    <col min="5633" max="5633" width="38.83203125" style="48" customWidth="1"/>
    <col min="5634" max="5634" width="7.6640625" style="48" customWidth="1"/>
    <col min="5635" max="5635" width="7.1640625" style="48" customWidth="1"/>
    <col min="5636" max="5636" width="7.6640625" style="48" customWidth="1"/>
    <col min="5637" max="5637" width="8.5" style="48" customWidth="1"/>
    <col min="5638" max="5641" width="7.6640625" style="48" customWidth="1"/>
    <col min="5642" max="5642" width="23.1640625" style="48" customWidth="1"/>
    <col min="5643" max="5643" width="12.5" style="48" customWidth="1"/>
    <col min="5644" max="5644" width="12.33203125" style="48" customWidth="1"/>
    <col min="5645" max="5645" width="13" style="48" customWidth="1"/>
    <col min="5646" max="5646" width="16.6640625" style="48" customWidth="1"/>
    <col min="5647" max="5888" width="9.1640625" style="48"/>
    <col min="5889" max="5889" width="38.83203125" style="48" customWidth="1"/>
    <col min="5890" max="5890" width="7.6640625" style="48" customWidth="1"/>
    <col min="5891" max="5891" width="7.1640625" style="48" customWidth="1"/>
    <col min="5892" max="5892" width="7.6640625" style="48" customWidth="1"/>
    <col min="5893" max="5893" width="8.5" style="48" customWidth="1"/>
    <col min="5894" max="5897" width="7.6640625" style="48" customWidth="1"/>
    <col min="5898" max="5898" width="23.1640625" style="48" customWidth="1"/>
    <col min="5899" max="5899" width="12.5" style="48" customWidth="1"/>
    <col min="5900" max="5900" width="12.33203125" style="48" customWidth="1"/>
    <col min="5901" max="5901" width="13" style="48" customWidth="1"/>
    <col min="5902" max="5902" width="16.6640625" style="48" customWidth="1"/>
    <col min="5903" max="6144" width="9.1640625" style="48"/>
    <col min="6145" max="6145" width="38.83203125" style="48" customWidth="1"/>
    <col min="6146" max="6146" width="7.6640625" style="48" customWidth="1"/>
    <col min="6147" max="6147" width="7.1640625" style="48" customWidth="1"/>
    <col min="6148" max="6148" width="7.6640625" style="48" customWidth="1"/>
    <col min="6149" max="6149" width="8.5" style="48" customWidth="1"/>
    <col min="6150" max="6153" width="7.6640625" style="48" customWidth="1"/>
    <col min="6154" max="6154" width="23.1640625" style="48" customWidth="1"/>
    <col min="6155" max="6155" width="12.5" style="48" customWidth="1"/>
    <col min="6156" max="6156" width="12.33203125" style="48" customWidth="1"/>
    <col min="6157" max="6157" width="13" style="48" customWidth="1"/>
    <col min="6158" max="6158" width="16.6640625" style="48" customWidth="1"/>
    <col min="6159" max="6400" width="9.1640625" style="48"/>
    <col min="6401" max="6401" width="38.83203125" style="48" customWidth="1"/>
    <col min="6402" max="6402" width="7.6640625" style="48" customWidth="1"/>
    <col min="6403" max="6403" width="7.1640625" style="48" customWidth="1"/>
    <col min="6404" max="6404" width="7.6640625" style="48" customWidth="1"/>
    <col min="6405" max="6405" width="8.5" style="48" customWidth="1"/>
    <col min="6406" max="6409" width="7.6640625" style="48" customWidth="1"/>
    <col min="6410" max="6410" width="23.1640625" style="48" customWidth="1"/>
    <col min="6411" max="6411" width="12.5" style="48" customWidth="1"/>
    <col min="6412" max="6412" width="12.33203125" style="48" customWidth="1"/>
    <col min="6413" max="6413" width="13" style="48" customWidth="1"/>
    <col min="6414" max="6414" width="16.6640625" style="48" customWidth="1"/>
    <col min="6415" max="6656" width="9.1640625" style="48"/>
    <col min="6657" max="6657" width="38.83203125" style="48" customWidth="1"/>
    <col min="6658" max="6658" width="7.6640625" style="48" customWidth="1"/>
    <col min="6659" max="6659" width="7.1640625" style="48" customWidth="1"/>
    <col min="6660" max="6660" width="7.6640625" style="48" customWidth="1"/>
    <col min="6661" max="6661" width="8.5" style="48" customWidth="1"/>
    <col min="6662" max="6665" width="7.6640625" style="48" customWidth="1"/>
    <col min="6666" max="6666" width="23.1640625" style="48" customWidth="1"/>
    <col min="6667" max="6667" width="12.5" style="48" customWidth="1"/>
    <col min="6668" max="6668" width="12.33203125" style="48" customWidth="1"/>
    <col min="6669" max="6669" width="13" style="48" customWidth="1"/>
    <col min="6670" max="6670" width="16.6640625" style="48" customWidth="1"/>
    <col min="6671" max="6912" width="9.1640625" style="48"/>
    <col min="6913" max="6913" width="38.83203125" style="48" customWidth="1"/>
    <col min="6914" max="6914" width="7.6640625" style="48" customWidth="1"/>
    <col min="6915" max="6915" width="7.1640625" style="48" customWidth="1"/>
    <col min="6916" max="6916" width="7.6640625" style="48" customWidth="1"/>
    <col min="6917" max="6917" width="8.5" style="48" customWidth="1"/>
    <col min="6918" max="6921" width="7.6640625" style="48" customWidth="1"/>
    <col min="6922" max="6922" width="23.1640625" style="48" customWidth="1"/>
    <col min="6923" max="6923" width="12.5" style="48" customWidth="1"/>
    <col min="6924" max="6924" width="12.33203125" style="48" customWidth="1"/>
    <col min="6925" max="6925" width="13" style="48" customWidth="1"/>
    <col min="6926" max="6926" width="16.6640625" style="48" customWidth="1"/>
    <col min="6927" max="7168" width="9.1640625" style="48"/>
    <col min="7169" max="7169" width="38.83203125" style="48" customWidth="1"/>
    <col min="7170" max="7170" width="7.6640625" style="48" customWidth="1"/>
    <col min="7171" max="7171" width="7.1640625" style="48" customWidth="1"/>
    <col min="7172" max="7172" width="7.6640625" style="48" customWidth="1"/>
    <col min="7173" max="7173" width="8.5" style="48" customWidth="1"/>
    <col min="7174" max="7177" width="7.6640625" style="48" customWidth="1"/>
    <col min="7178" max="7178" width="23.1640625" style="48" customWidth="1"/>
    <col min="7179" max="7179" width="12.5" style="48" customWidth="1"/>
    <col min="7180" max="7180" width="12.33203125" style="48" customWidth="1"/>
    <col min="7181" max="7181" width="13" style="48" customWidth="1"/>
    <col min="7182" max="7182" width="16.6640625" style="48" customWidth="1"/>
    <col min="7183" max="7424" width="9.1640625" style="48"/>
    <col min="7425" max="7425" width="38.83203125" style="48" customWidth="1"/>
    <col min="7426" max="7426" width="7.6640625" style="48" customWidth="1"/>
    <col min="7427" max="7427" width="7.1640625" style="48" customWidth="1"/>
    <col min="7428" max="7428" width="7.6640625" style="48" customWidth="1"/>
    <col min="7429" max="7429" width="8.5" style="48" customWidth="1"/>
    <col min="7430" max="7433" width="7.6640625" style="48" customWidth="1"/>
    <col min="7434" max="7434" width="23.1640625" style="48" customWidth="1"/>
    <col min="7435" max="7435" width="12.5" style="48" customWidth="1"/>
    <col min="7436" max="7436" width="12.33203125" style="48" customWidth="1"/>
    <col min="7437" max="7437" width="13" style="48" customWidth="1"/>
    <col min="7438" max="7438" width="16.6640625" style="48" customWidth="1"/>
    <col min="7439" max="7680" width="9.1640625" style="48"/>
    <col min="7681" max="7681" width="38.83203125" style="48" customWidth="1"/>
    <col min="7682" max="7682" width="7.6640625" style="48" customWidth="1"/>
    <col min="7683" max="7683" width="7.1640625" style="48" customWidth="1"/>
    <col min="7684" max="7684" width="7.6640625" style="48" customWidth="1"/>
    <col min="7685" max="7685" width="8.5" style="48" customWidth="1"/>
    <col min="7686" max="7689" width="7.6640625" style="48" customWidth="1"/>
    <col min="7690" max="7690" width="23.1640625" style="48" customWidth="1"/>
    <col min="7691" max="7691" width="12.5" style="48" customWidth="1"/>
    <col min="7692" max="7692" width="12.33203125" style="48" customWidth="1"/>
    <col min="7693" max="7693" width="13" style="48" customWidth="1"/>
    <col min="7694" max="7694" width="16.6640625" style="48" customWidth="1"/>
    <col min="7695" max="7936" width="9.1640625" style="48"/>
    <col min="7937" max="7937" width="38.83203125" style="48" customWidth="1"/>
    <col min="7938" max="7938" width="7.6640625" style="48" customWidth="1"/>
    <col min="7939" max="7939" width="7.1640625" style="48" customWidth="1"/>
    <col min="7940" max="7940" width="7.6640625" style="48" customWidth="1"/>
    <col min="7941" max="7941" width="8.5" style="48" customWidth="1"/>
    <col min="7942" max="7945" width="7.6640625" style="48" customWidth="1"/>
    <col min="7946" max="7946" width="23.1640625" style="48" customWidth="1"/>
    <col min="7947" max="7947" width="12.5" style="48" customWidth="1"/>
    <col min="7948" max="7948" width="12.33203125" style="48" customWidth="1"/>
    <col min="7949" max="7949" width="13" style="48" customWidth="1"/>
    <col min="7950" max="7950" width="16.6640625" style="48" customWidth="1"/>
    <col min="7951" max="8192" width="9.1640625" style="48"/>
    <col min="8193" max="8193" width="38.83203125" style="48" customWidth="1"/>
    <col min="8194" max="8194" width="7.6640625" style="48" customWidth="1"/>
    <col min="8195" max="8195" width="7.1640625" style="48" customWidth="1"/>
    <col min="8196" max="8196" width="7.6640625" style="48" customWidth="1"/>
    <col min="8197" max="8197" width="8.5" style="48" customWidth="1"/>
    <col min="8198" max="8201" width="7.6640625" style="48" customWidth="1"/>
    <col min="8202" max="8202" width="23.1640625" style="48" customWidth="1"/>
    <col min="8203" max="8203" width="12.5" style="48" customWidth="1"/>
    <col min="8204" max="8204" width="12.33203125" style="48" customWidth="1"/>
    <col min="8205" max="8205" width="13" style="48" customWidth="1"/>
    <col min="8206" max="8206" width="16.6640625" style="48" customWidth="1"/>
    <col min="8207" max="8448" width="9.1640625" style="48"/>
    <col min="8449" max="8449" width="38.83203125" style="48" customWidth="1"/>
    <col min="8450" max="8450" width="7.6640625" style="48" customWidth="1"/>
    <col min="8451" max="8451" width="7.1640625" style="48" customWidth="1"/>
    <col min="8452" max="8452" width="7.6640625" style="48" customWidth="1"/>
    <col min="8453" max="8453" width="8.5" style="48" customWidth="1"/>
    <col min="8454" max="8457" width="7.6640625" style="48" customWidth="1"/>
    <col min="8458" max="8458" width="23.1640625" style="48" customWidth="1"/>
    <col min="8459" max="8459" width="12.5" style="48" customWidth="1"/>
    <col min="8460" max="8460" width="12.33203125" style="48" customWidth="1"/>
    <col min="8461" max="8461" width="13" style="48" customWidth="1"/>
    <col min="8462" max="8462" width="16.6640625" style="48" customWidth="1"/>
    <col min="8463" max="8704" width="9.1640625" style="48"/>
    <col min="8705" max="8705" width="38.83203125" style="48" customWidth="1"/>
    <col min="8706" max="8706" width="7.6640625" style="48" customWidth="1"/>
    <col min="8707" max="8707" width="7.1640625" style="48" customWidth="1"/>
    <col min="8708" max="8708" width="7.6640625" style="48" customWidth="1"/>
    <col min="8709" max="8709" width="8.5" style="48" customWidth="1"/>
    <col min="8710" max="8713" width="7.6640625" style="48" customWidth="1"/>
    <col min="8714" max="8714" width="23.1640625" style="48" customWidth="1"/>
    <col min="8715" max="8715" width="12.5" style="48" customWidth="1"/>
    <col min="8716" max="8716" width="12.33203125" style="48" customWidth="1"/>
    <col min="8717" max="8717" width="13" style="48" customWidth="1"/>
    <col min="8718" max="8718" width="16.6640625" style="48" customWidth="1"/>
    <col min="8719" max="8960" width="9.1640625" style="48"/>
    <col min="8961" max="8961" width="38.83203125" style="48" customWidth="1"/>
    <col min="8962" max="8962" width="7.6640625" style="48" customWidth="1"/>
    <col min="8963" max="8963" width="7.1640625" style="48" customWidth="1"/>
    <col min="8964" max="8964" width="7.6640625" style="48" customWidth="1"/>
    <col min="8965" max="8965" width="8.5" style="48" customWidth="1"/>
    <col min="8966" max="8969" width="7.6640625" style="48" customWidth="1"/>
    <col min="8970" max="8970" width="23.1640625" style="48" customWidth="1"/>
    <col min="8971" max="8971" width="12.5" style="48" customWidth="1"/>
    <col min="8972" max="8972" width="12.33203125" style="48" customWidth="1"/>
    <col min="8973" max="8973" width="13" style="48" customWidth="1"/>
    <col min="8974" max="8974" width="16.6640625" style="48" customWidth="1"/>
    <col min="8975" max="9216" width="9.1640625" style="48"/>
    <col min="9217" max="9217" width="38.83203125" style="48" customWidth="1"/>
    <col min="9218" max="9218" width="7.6640625" style="48" customWidth="1"/>
    <col min="9219" max="9219" width="7.1640625" style="48" customWidth="1"/>
    <col min="9220" max="9220" width="7.6640625" style="48" customWidth="1"/>
    <col min="9221" max="9221" width="8.5" style="48" customWidth="1"/>
    <col min="9222" max="9225" width="7.6640625" style="48" customWidth="1"/>
    <col min="9226" max="9226" width="23.1640625" style="48" customWidth="1"/>
    <col min="9227" max="9227" width="12.5" style="48" customWidth="1"/>
    <col min="9228" max="9228" width="12.33203125" style="48" customWidth="1"/>
    <col min="9229" max="9229" width="13" style="48" customWidth="1"/>
    <col min="9230" max="9230" width="16.6640625" style="48" customWidth="1"/>
    <col min="9231" max="9472" width="9.1640625" style="48"/>
    <col min="9473" max="9473" width="38.83203125" style="48" customWidth="1"/>
    <col min="9474" max="9474" width="7.6640625" style="48" customWidth="1"/>
    <col min="9475" max="9475" width="7.1640625" style="48" customWidth="1"/>
    <col min="9476" max="9476" width="7.6640625" style="48" customWidth="1"/>
    <col min="9477" max="9477" width="8.5" style="48" customWidth="1"/>
    <col min="9478" max="9481" width="7.6640625" style="48" customWidth="1"/>
    <col min="9482" max="9482" width="23.1640625" style="48" customWidth="1"/>
    <col min="9483" max="9483" width="12.5" style="48" customWidth="1"/>
    <col min="9484" max="9484" width="12.33203125" style="48" customWidth="1"/>
    <col min="9485" max="9485" width="13" style="48" customWidth="1"/>
    <col min="9486" max="9486" width="16.6640625" style="48" customWidth="1"/>
    <col min="9487" max="9728" width="9.1640625" style="48"/>
    <col min="9729" max="9729" width="38.83203125" style="48" customWidth="1"/>
    <col min="9730" max="9730" width="7.6640625" style="48" customWidth="1"/>
    <col min="9731" max="9731" width="7.1640625" style="48" customWidth="1"/>
    <col min="9732" max="9732" width="7.6640625" style="48" customWidth="1"/>
    <col min="9733" max="9733" width="8.5" style="48" customWidth="1"/>
    <col min="9734" max="9737" width="7.6640625" style="48" customWidth="1"/>
    <col min="9738" max="9738" width="23.1640625" style="48" customWidth="1"/>
    <col min="9739" max="9739" width="12.5" style="48" customWidth="1"/>
    <col min="9740" max="9740" width="12.33203125" style="48" customWidth="1"/>
    <col min="9741" max="9741" width="13" style="48" customWidth="1"/>
    <col min="9742" max="9742" width="16.6640625" style="48" customWidth="1"/>
    <col min="9743" max="9984" width="9.1640625" style="48"/>
    <col min="9985" max="9985" width="38.83203125" style="48" customWidth="1"/>
    <col min="9986" max="9986" width="7.6640625" style="48" customWidth="1"/>
    <col min="9987" max="9987" width="7.1640625" style="48" customWidth="1"/>
    <col min="9988" max="9988" width="7.6640625" style="48" customWidth="1"/>
    <col min="9989" max="9989" width="8.5" style="48" customWidth="1"/>
    <col min="9990" max="9993" width="7.6640625" style="48" customWidth="1"/>
    <col min="9994" max="9994" width="23.1640625" style="48" customWidth="1"/>
    <col min="9995" max="9995" width="12.5" style="48" customWidth="1"/>
    <col min="9996" max="9996" width="12.33203125" style="48" customWidth="1"/>
    <col min="9997" max="9997" width="13" style="48" customWidth="1"/>
    <col min="9998" max="9998" width="16.6640625" style="48" customWidth="1"/>
    <col min="9999" max="10240" width="9.1640625" style="48"/>
    <col min="10241" max="10241" width="38.83203125" style="48" customWidth="1"/>
    <col min="10242" max="10242" width="7.6640625" style="48" customWidth="1"/>
    <col min="10243" max="10243" width="7.1640625" style="48" customWidth="1"/>
    <col min="10244" max="10244" width="7.6640625" style="48" customWidth="1"/>
    <col min="10245" max="10245" width="8.5" style="48" customWidth="1"/>
    <col min="10246" max="10249" width="7.6640625" style="48" customWidth="1"/>
    <col min="10250" max="10250" width="23.1640625" style="48" customWidth="1"/>
    <col min="10251" max="10251" width="12.5" style="48" customWidth="1"/>
    <col min="10252" max="10252" width="12.33203125" style="48" customWidth="1"/>
    <col min="10253" max="10253" width="13" style="48" customWidth="1"/>
    <col min="10254" max="10254" width="16.6640625" style="48" customWidth="1"/>
    <col min="10255" max="10496" width="9.1640625" style="48"/>
    <col min="10497" max="10497" width="38.83203125" style="48" customWidth="1"/>
    <col min="10498" max="10498" width="7.6640625" style="48" customWidth="1"/>
    <col min="10499" max="10499" width="7.1640625" style="48" customWidth="1"/>
    <col min="10500" max="10500" width="7.6640625" style="48" customWidth="1"/>
    <col min="10501" max="10501" width="8.5" style="48" customWidth="1"/>
    <col min="10502" max="10505" width="7.6640625" style="48" customWidth="1"/>
    <col min="10506" max="10506" width="23.1640625" style="48" customWidth="1"/>
    <col min="10507" max="10507" width="12.5" style="48" customWidth="1"/>
    <col min="10508" max="10508" width="12.33203125" style="48" customWidth="1"/>
    <col min="10509" max="10509" width="13" style="48" customWidth="1"/>
    <col min="10510" max="10510" width="16.6640625" style="48" customWidth="1"/>
    <col min="10511" max="10752" width="9.1640625" style="48"/>
    <col min="10753" max="10753" width="38.83203125" style="48" customWidth="1"/>
    <col min="10754" max="10754" width="7.6640625" style="48" customWidth="1"/>
    <col min="10755" max="10755" width="7.1640625" style="48" customWidth="1"/>
    <col min="10756" max="10756" width="7.6640625" style="48" customWidth="1"/>
    <col min="10757" max="10757" width="8.5" style="48" customWidth="1"/>
    <col min="10758" max="10761" width="7.6640625" style="48" customWidth="1"/>
    <col min="10762" max="10762" width="23.1640625" style="48" customWidth="1"/>
    <col min="10763" max="10763" width="12.5" style="48" customWidth="1"/>
    <col min="10764" max="10764" width="12.33203125" style="48" customWidth="1"/>
    <col min="10765" max="10765" width="13" style="48" customWidth="1"/>
    <col min="10766" max="10766" width="16.6640625" style="48" customWidth="1"/>
    <col min="10767" max="11008" width="9.1640625" style="48"/>
    <col min="11009" max="11009" width="38.83203125" style="48" customWidth="1"/>
    <col min="11010" max="11010" width="7.6640625" style="48" customWidth="1"/>
    <col min="11011" max="11011" width="7.1640625" style="48" customWidth="1"/>
    <col min="11012" max="11012" width="7.6640625" style="48" customWidth="1"/>
    <col min="11013" max="11013" width="8.5" style="48" customWidth="1"/>
    <col min="11014" max="11017" width="7.6640625" style="48" customWidth="1"/>
    <col min="11018" max="11018" width="23.1640625" style="48" customWidth="1"/>
    <col min="11019" max="11019" width="12.5" style="48" customWidth="1"/>
    <col min="11020" max="11020" width="12.33203125" style="48" customWidth="1"/>
    <col min="11021" max="11021" width="13" style="48" customWidth="1"/>
    <col min="11022" max="11022" width="16.6640625" style="48" customWidth="1"/>
    <col min="11023" max="11264" width="9.1640625" style="48"/>
    <col min="11265" max="11265" width="38.83203125" style="48" customWidth="1"/>
    <col min="11266" max="11266" width="7.6640625" style="48" customWidth="1"/>
    <col min="11267" max="11267" width="7.1640625" style="48" customWidth="1"/>
    <col min="11268" max="11268" width="7.6640625" style="48" customWidth="1"/>
    <col min="11269" max="11269" width="8.5" style="48" customWidth="1"/>
    <col min="11270" max="11273" width="7.6640625" style="48" customWidth="1"/>
    <col min="11274" max="11274" width="23.1640625" style="48" customWidth="1"/>
    <col min="11275" max="11275" width="12.5" style="48" customWidth="1"/>
    <col min="11276" max="11276" width="12.33203125" style="48" customWidth="1"/>
    <col min="11277" max="11277" width="13" style="48" customWidth="1"/>
    <col min="11278" max="11278" width="16.6640625" style="48" customWidth="1"/>
    <col min="11279" max="11520" width="9.1640625" style="48"/>
    <col min="11521" max="11521" width="38.83203125" style="48" customWidth="1"/>
    <col min="11522" max="11522" width="7.6640625" style="48" customWidth="1"/>
    <col min="11523" max="11523" width="7.1640625" style="48" customWidth="1"/>
    <col min="11524" max="11524" width="7.6640625" style="48" customWidth="1"/>
    <col min="11525" max="11525" width="8.5" style="48" customWidth="1"/>
    <col min="11526" max="11529" width="7.6640625" style="48" customWidth="1"/>
    <col min="11530" max="11530" width="23.1640625" style="48" customWidth="1"/>
    <col min="11531" max="11531" width="12.5" style="48" customWidth="1"/>
    <col min="11532" max="11532" width="12.33203125" style="48" customWidth="1"/>
    <col min="11533" max="11533" width="13" style="48" customWidth="1"/>
    <col min="11534" max="11534" width="16.6640625" style="48" customWidth="1"/>
    <col min="11535" max="11776" width="9.1640625" style="48"/>
    <col min="11777" max="11777" width="38.83203125" style="48" customWidth="1"/>
    <col min="11778" max="11778" width="7.6640625" style="48" customWidth="1"/>
    <col min="11779" max="11779" width="7.1640625" style="48" customWidth="1"/>
    <col min="11780" max="11780" width="7.6640625" style="48" customWidth="1"/>
    <col min="11781" max="11781" width="8.5" style="48" customWidth="1"/>
    <col min="11782" max="11785" width="7.6640625" style="48" customWidth="1"/>
    <col min="11786" max="11786" width="23.1640625" style="48" customWidth="1"/>
    <col min="11787" max="11787" width="12.5" style="48" customWidth="1"/>
    <col min="11788" max="11788" width="12.33203125" style="48" customWidth="1"/>
    <col min="11789" max="11789" width="13" style="48" customWidth="1"/>
    <col min="11790" max="11790" width="16.6640625" style="48" customWidth="1"/>
    <col min="11791" max="12032" width="9.1640625" style="48"/>
    <col min="12033" max="12033" width="38.83203125" style="48" customWidth="1"/>
    <col min="12034" max="12034" width="7.6640625" style="48" customWidth="1"/>
    <col min="12035" max="12035" width="7.1640625" style="48" customWidth="1"/>
    <col min="12036" max="12036" width="7.6640625" style="48" customWidth="1"/>
    <col min="12037" max="12037" width="8.5" style="48" customWidth="1"/>
    <col min="12038" max="12041" width="7.6640625" style="48" customWidth="1"/>
    <col min="12042" max="12042" width="23.1640625" style="48" customWidth="1"/>
    <col min="12043" max="12043" width="12.5" style="48" customWidth="1"/>
    <col min="12044" max="12044" width="12.33203125" style="48" customWidth="1"/>
    <col min="12045" max="12045" width="13" style="48" customWidth="1"/>
    <col min="12046" max="12046" width="16.6640625" style="48" customWidth="1"/>
    <col min="12047" max="12288" width="9.1640625" style="48"/>
    <col min="12289" max="12289" width="38.83203125" style="48" customWidth="1"/>
    <col min="12290" max="12290" width="7.6640625" style="48" customWidth="1"/>
    <col min="12291" max="12291" width="7.1640625" style="48" customWidth="1"/>
    <col min="12292" max="12292" width="7.6640625" style="48" customWidth="1"/>
    <col min="12293" max="12293" width="8.5" style="48" customWidth="1"/>
    <col min="12294" max="12297" width="7.6640625" style="48" customWidth="1"/>
    <col min="12298" max="12298" width="23.1640625" style="48" customWidth="1"/>
    <col min="12299" max="12299" width="12.5" style="48" customWidth="1"/>
    <col min="12300" max="12300" width="12.33203125" style="48" customWidth="1"/>
    <col min="12301" max="12301" width="13" style="48" customWidth="1"/>
    <col min="12302" max="12302" width="16.6640625" style="48" customWidth="1"/>
    <col min="12303" max="12544" width="9.1640625" style="48"/>
    <col min="12545" max="12545" width="38.83203125" style="48" customWidth="1"/>
    <col min="12546" max="12546" width="7.6640625" style="48" customWidth="1"/>
    <col min="12547" max="12547" width="7.1640625" style="48" customWidth="1"/>
    <col min="12548" max="12548" width="7.6640625" style="48" customWidth="1"/>
    <col min="12549" max="12549" width="8.5" style="48" customWidth="1"/>
    <col min="12550" max="12553" width="7.6640625" style="48" customWidth="1"/>
    <col min="12554" max="12554" width="23.1640625" style="48" customWidth="1"/>
    <col min="12555" max="12555" width="12.5" style="48" customWidth="1"/>
    <col min="12556" max="12556" width="12.33203125" style="48" customWidth="1"/>
    <col min="12557" max="12557" width="13" style="48" customWidth="1"/>
    <col min="12558" max="12558" width="16.6640625" style="48" customWidth="1"/>
    <col min="12559" max="12800" width="9.1640625" style="48"/>
    <col min="12801" max="12801" width="38.83203125" style="48" customWidth="1"/>
    <col min="12802" max="12802" width="7.6640625" style="48" customWidth="1"/>
    <col min="12803" max="12803" width="7.1640625" style="48" customWidth="1"/>
    <col min="12804" max="12804" width="7.6640625" style="48" customWidth="1"/>
    <col min="12805" max="12805" width="8.5" style="48" customWidth="1"/>
    <col min="12806" max="12809" width="7.6640625" style="48" customWidth="1"/>
    <col min="12810" max="12810" width="23.1640625" style="48" customWidth="1"/>
    <col min="12811" max="12811" width="12.5" style="48" customWidth="1"/>
    <col min="12812" max="12812" width="12.33203125" style="48" customWidth="1"/>
    <col min="12813" max="12813" width="13" style="48" customWidth="1"/>
    <col min="12814" max="12814" width="16.6640625" style="48" customWidth="1"/>
    <col min="12815" max="13056" width="9.1640625" style="48"/>
    <col min="13057" max="13057" width="38.83203125" style="48" customWidth="1"/>
    <col min="13058" max="13058" width="7.6640625" style="48" customWidth="1"/>
    <col min="13059" max="13059" width="7.1640625" style="48" customWidth="1"/>
    <col min="13060" max="13060" width="7.6640625" style="48" customWidth="1"/>
    <col min="13061" max="13061" width="8.5" style="48" customWidth="1"/>
    <col min="13062" max="13065" width="7.6640625" style="48" customWidth="1"/>
    <col min="13066" max="13066" width="23.1640625" style="48" customWidth="1"/>
    <col min="13067" max="13067" width="12.5" style="48" customWidth="1"/>
    <col min="13068" max="13068" width="12.33203125" style="48" customWidth="1"/>
    <col min="13069" max="13069" width="13" style="48" customWidth="1"/>
    <col min="13070" max="13070" width="16.6640625" style="48" customWidth="1"/>
    <col min="13071" max="13312" width="9.1640625" style="48"/>
    <col min="13313" max="13313" width="38.83203125" style="48" customWidth="1"/>
    <col min="13314" max="13314" width="7.6640625" style="48" customWidth="1"/>
    <col min="13315" max="13315" width="7.1640625" style="48" customWidth="1"/>
    <col min="13316" max="13316" width="7.6640625" style="48" customWidth="1"/>
    <col min="13317" max="13317" width="8.5" style="48" customWidth="1"/>
    <col min="13318" max="13321" width="7.6640625" style="48" customWidth="1"/>
    <col min="13322" max="13322" width="23.1640625" style="48" customWidth="1"/>
    <col min="13323" max="13323" width="12.5" style="48" customWidth="1"/>
    <col min="13324" max="13324" width="12.33203125" style="48" customWidth="1"/>
    <col min="13325" max="13325" width="13" style="48" customWidth="1"/>
    <col min="13326" max="13326" width="16.6640625" style="48" customWidth="1"/>
    <col min="13327" max="13568" width="9.1640625" style="48"/>
    <col min="13569" max="13569" width="38.83203125" style="48" customWidth="1"/>
    <col min="13570" max="13570" width="7.6640625" style="48" customWidth="1"/>
    <col min="13571" max="13571" width="7.1640625" style="48" customWidth="1"/>
    <col min="13572" max="13572" width="7.6640625" style="48" customWidth="1"/>
    <col min="13573" max="13573" width="8.5" style="48" customWidth="1"/>
    <col min="13574" max="13577" width="7.6640625" style="48" customWidth="1"/>
    <col min="13578" max="13578" width="23.1640625" style="48" customWidth="1"/>
    <col min="13579" max="13579" width="12.5" style="48" customWidth="1"/>
    <col min="13580" max="13580" width="12.33203125" style="48" customWidth="1"/>
    <col min="13581" max="13581" width="13" style="48" customWidth="1"/>
    <col min="13582" max="13582" width="16.6640625" style="48" customWidth="1"/>
    <col min="13583" max="13824" width="9.1640625" style="48"/>
    <col min="13825" max="13825" width="38.83203125" style="48" customWidth="1"/>
    <col min="13826" max="13826" width="7.6640625" style="48" customWidth="1"/>
    <col min="13827" max="13827" width="7.1640625" style="48" customWidth="1"/>
    <col min="13828" max="13828" width="7.6640625" style="48" customWidth="1"/>
    <col min="13829" max="13829" width="8.5" style="48" customWidth="1"/>
    <col min="13830" max="13833" width="7.6640625" style="48" customWidth="1"/>
    <col min="13834" max="13834" width="23.1640625" style="48" customWidth="1"/>
    <col min="13835" max="13835" width="12.5" style="48" customWidth="1"/>
    <col min="13836" max="13836" width="12.33203125" style="48" customWidth="1"/>
    <col min="13837" max="13837" width="13" style="48" customWidth="1"/>
    <col min="13838" max="13838" width="16.6640625" style="48" customWidth="1"/>
    <col min="13839" max="14080" width="9.1640625" style="48"/>
    <col min="14081" max="14081" width="38.83203125" style="48" customWidth="1"/>
    <col min="14082" max="14082" width="7.6640625" style="48" customWidth="1"/>
    <col min="14083" max="14083" width="7.1640625" style="48" customWidth="1"/>
    <col min="14084" max="14084" width="7.6640625" style="48" customWidth="1"/>
    <col min="14085" max="14085" width="8.5" style="48" customWidth="1"/>
    <col min="14086" max="14089" width="7.6640625" style="48" customWidth="1"/>
    <col min="14090" max="14090" width="23.1640625" style="48" customWidth="1"/>
    <col min="14091" max="14091" width="12.5" style="48" customWidth="1"/>
    <col min="14092" max="14092" width="12.33203125" style="48" customWidth="1"/>
    <col min="14093" max="14093" width="13" style="48" customWidth="1"/>
    <col min="14094" max="14094" width="16.6640625" style="48" customWidth="1"/>
    <col min="14095" max="14336" width="9.1640625" style="48"/>
    <col min="14337" max="14337" width="38.83203125" style="48" customWidth="1"/>
    <col min="14338" max="14338" width="7.6640625" style="48" customWidth="1"/>
    <col min="14339" max="14339" width="7.1640625" style="48" customWidth="1"/>
    <col min="14340" max="14340" width="7.6640625" style="48" customWidth="1"/>
    <col min="14341" max="14341" width="8.5" style="48" customWidth="1"/>
    <col min="14342" max="14345" width="7.6640625" style="48" customWidth="1"/>
    <col min="14346" max="14346" width="23.1640625" style="48" customWidth="1"/>
    <col min="14347" max="14347" width="12.5" style="48" customWidth="1"/>
    <col min="14348" max="14348" width="12.33203125" style="48" customWidth="1"/>
    <col min="14349" max="14349" width="13" style="48" customWidth="1"/>
    <col min="14350" max="14350" width="16.6640625" style="48" customWidth="1"/>
    <col min="14351" max="14592" width="9.1640625" style="48"/>
    <col min="14593" max="14593" width="38.83203125" style="48" customWidth="1"/>
    <col min="14594" max="14594" width="7.6640625" style="48" customWidth="1"/>
    <col min="14595" max="14595" width="7.1640625" style="48" customWidth="1"/>
    <col min="14596" max="14596" width="7.6640625" style="48" customWidth="1"/>
    <col min="14597" max="14597" width="8.5" style="48" customWidth="1"/>
    <col min="14598" max="14601" width="7.6640625" style="48" customWidth="1"/>
    <col min="14602" max="14602" width="23.1640625" style="48" customWidth="1"/>
    <col min="14603" max="14603" width="12.5" style="48" customWidth="1"/>
    <col min="14604" max="14604" width="12.33203125" style="48" customWidth="1"/>
    <col min="14605" max="14605" width="13" style="48" customWidth="1"/>
    <col min="14606" max="14606" width="16.6640625" style="48" customWidth="1"/>
    <col min="14607" max="14848" width="9.1640625" style="48"/>
    <col min="14849" max="14849" width="38.83203125" style="48" customWidth="1"/>
    <col min="14850" max="14850" width="7.6640625" style="48" customWidth="1"/>
    <col min="14851" max="14851" width="7.1640625" style="48" customWidth="1"/>
    <col min="14852" max="14852" width="7.6640625" style="48" customWidth="1"/>
    <col min="14853" max="14853" width="8.5" style="48" customWidth="1"/>
    <col min="14854" max="14857" width="7.6640625" style="48" customWidth="1"/>
    <col min="14858" max="14858" width="23.1640625" style="48" customWidth="1"/>
    <col min="14859" max="14859" width="12.5" style="48" customWidth="1"/>
    <col min="14860" max="14860" width="12.33203125" style="48" customWidth="1"/>
    <col min="14861" max="14861" width="13" style="48" customWidth="1"/>
    <col min="14862" max="14862" width="16.6640625" style="48" customWidth="1"/>
    <col min="14863" max="15104" width="9.1640625" style="48"/>
    <col min="15105" max="15105" width="38.83203125" style="48" customWidth="1"/>
    <col min="15106" max="15106" width="7.6640625" style="48" customWidth="1"/>
    <col min="15107" max="15107" width="7.1640625" style="48" customWidth="1"/>
    <col min="15108" max="15108" width="7.6640625" style="48" customWidth="1"/>
    <col min="15109" max="15109" width="8.5" style="48" customWidth="1"/>
    <col min="15110" max="15113" width="7.6640625" style="48" customWidth="1"/>
    <col min="15114" max="15114" width="23.1640625" style="48" customWidth="1"/>
    <col min="15115" max="15115" width="12.5" style="48" customWidth="1"/>
    <col min="15116" max="15116" width="12.33203125" style="48" customWidth="1"/>
    <col min="15117" max="15117" width="13" style="48" customWidth="1"/>
    <col min="15118" max="15118" width="16.6640625" style="48" customWidth="1"/>
    <col min="15119" max="15360" width="9.1640625" style="48"/>
    <col min="15361" max="15361" width="38.83203125" style="48" customWidth="1"/>
    <col min="15362" max="15362" width="7.6640625" style="48" customWidth="1"/>
    <col min="15363" max="15363" width="7.1640625" style="48" customWidth="1"/>
    <col min="15364" max="15364" width="7.6640625" style="48" customWidth="1"/>
    <col min="15365" max="15365" width="8.5" style="48" customWidth="1"/>
    <col min="15366" max="15369" width="7.6640625" style="48" customWidth="1"/>
    <col min="15370" max="15370" width="23.1640625" style="48" customWidth="1"/>
    <col min="15371" max="15371" width="12.5" style="48" customWidth="1"/>
    <col min="15372" max="15372" width="12.33203125" style="48" customWidth="1"/>
    <col min="15373" max="15373" width="13" style="48" customWidth="1"/>
    <col min="15374" max="15374" width="16.6640625" style="48" customWidth="1"/>
    <col min="15375" max="15616" width="9.1640625" style="48"/>
    <col min="15617" max="15617" width="38.83203125" style="48" customWidth="1"/>
    <col min="15618" max="15618" width="7.6640625" style="48" customWidth="1"/>
    <col min="15619" max="15619" width="7.1640625" style="48" customWidth="1"/>
    <col min="15620" max="15620" width="7.6640625" style="48" customWidth="1"/>
    <col min="15621" max="15621" width="8.5" style="48" customWidth="1"/>
    <col min="15622" max="15625" width="7.6640625" style="48" customWidth="1"/>
    <col min="15626" max="15626" width="23.1640625" style="48" customWidth="1"/>
    <col min="15627" max="15627" width="12.5" style="48" customWidth="1"/>
    <col min="15628" max="15628" width="12.33203125" style="48" customWidth="1"/>
    <col min="15629" max="15629" width="13" style="48" customWidth="1"/>
    <col min="15630" max="15630" width="16.6640625" style="48" customWidth="1"/>
    <col min="15631" max="15872" width="9.1640625" style="48"/>
    <col min="15873" max="15873" width="38.83203125" style="48" customWidth="1"/>
    <col min="15874" max="15874" width="7.6640625" style="48" customWidth="1"/>
    <col min="15875" max="15875" width="7.1640625" style="48" customWidth="1"/>
    <col min="15876" max="15876" width="7.6640625" style="48" customWidth="1"/>
    <col min="15877" max="15877" width="8.5" style="48" customWidth="1"/>
    <col min="15878" max="15881" width="7.6640625" style="48" customWidth="1"/>
    <col min="15882" max="15882" width="23.1640625" style="48" customWidth="1"/>
    <col min="15883" max="15883" width="12.5" style="48" customWidth="1"/>
    <col min="15884" max="15884" width="12.33203125" style="48" customWidth="1"/>
    <col min="15885" max="15885" width="13" style="48" customWidth="1"/>
    <col min="15886" max="15886" width="16.6640625" style="48" customWidth="1"/>
    <col min="15887" max="16128" width="9.1640625" style="48"/>
    <col min="16129" max="16129" width="38.83203125" style="48" customWidth="1"/>
    <col min="16130" max="16130" width="7.6640625" style="48" customWidth="1"/>
    <col min="16131" max="16131" width="7.1640625" style="48" customWidth="1"/>
    <col min="16132" max="16132" width="7.6640625" style="48" customWidth="1"/>
    <col min="16133" max="16133" width="8.5" style="48" customWidth="1"/>
    <col min="16134" max="16137" width="7.6640625" style="48" customWidth="1"/>
    <col min="16138" max="16138" width="23.1640625" style="48" customWidth="1"/>
    <col min="16139" max="16139" width="12.5" style="48" customWidth="1"/>
    <col min="16140" max="16140" width="12.33203125" style="48" customWidth="1"/>
    <col min="16141" max="16141" width="13" style="48" customWidth="1"/>
    <col min="16142" max="16142" width="16.6640625" style="48" customWidth="1"/>
    <col min="16143" max="16384" width="9.1640625" style="48"/>
  </cols>
  <sheetData>
    <row r="1" spans="1:15" ht="17.25" customHeight="1" x14ac:dyDescent="0.15">
      <c r="B1" s="46"/>
      <c r="C1" s="46"/>
      <c r="D1" s="46"/>
      <c r="E1" s="46"/>
      <c r="F1" s="46"/>
      <c r="G1" s="47"/>
      <c r="H1" s="47"/>
      <c r="I1" s="47"/>
      <c r="J1" s="47"/>
      <c r="K1" s="47"/>
    </row>
    <row r="2" spans="1:15" s="47" customFormat="1" ht="18" customHeight="1" x14ac:dyDescent="0.2">
      <c r="A2" s="49" t="s">
        <v>63</v>
      </c>
      <c r="B2" s="50"/>
      <c r="C2" s="50"/>
      <c r="D2" s="145" t="s">
        <v>64</v>
      </c>
      <c r="E2" s="146"/>
      <c r="F2" s="146"/>
      <c r="G2" s="145" t="s">
        <v>65</v>
      </c>
      <c r="H2" s="146"/>
      <c r="I2" s="147"/>
      <c r="J2" s="51"/>
    </row>
    <row r="3" spans="1:15" s="47" customFormat="1" ht="109" customHeight="1" x14ac:dyDescent="0.15">
      <c r="A3" s="52" t="s">
        <v>66</v>
      </c>
      <c r="B3" s="53" t="s">
        <v>67</v>
      </c>
      <c r="C3" s="53" t="s">
        <v>68</v>
      </c>
      <c r="D3" s="53" t="s">
        <v>69</v>
      </c>
      <c r="E3" s="53" t="s">
        <v>70</v>
      </c>
      <c r="F3" s="53" t="s">
        <v>71</v>
      </c>
      <c r="G3" s="53" t="s">
        <v>69</v>
      </c>
      <c r="H3" s="53" t="s">
        <v>70</v>
      </c>
      <c r="I3" s="53" t="s">
        <v>71</v>
      </c>
      <c r="J3" s="54" t="s">
        <v>72</v>
      </c>
      <c r="M3" s="48"/>
      <c r="N3" s="48"/>
      <c r="O3" s="48"/>
    </row>
    <row r="4" spans="1:15" ht="18" customHeight="1" x14ac:dyDescent="0.2">
      <c r="A4" s="55" t="s">
        <v>73</v>
      </c>
      <c r="B4" s="56"/>
      <c r="C4" s="57">
        <v>2</v>
      </c>
      <c r="D4" s="58" t="s">
        <v>74</v>
      </c>
      <c r="E4" s="58" t="s">
        <v>75</v>
      </c>
      <c r="F4" s="58" t="s">
        <v>74</v>
      </c>
      <c r="G4" s="58" t="s">
        <v>76</v>
      </c>
      <c r="H4" s="58" t="s">
        <v>74</v>
      </c>
      <c r="I4" s="58" t="s">
        <v>74</v>
      </c>
      <c r="J4" s="58"/>
      <c r="K4" s="47"/>
    </row>
    <row r="5" spans="1:15" ht="18" customHeight="1" x14ac:dyDescent="0.2">
      <c r="A5" s="55" t="s">
        <v>77</v>
      </c>
      <c r="B5" s="59"/>
      <c r="C5" s="57">
        <v>1</v>
      </c>
      <c r="D5" s="58" t="s">
        <v>74</v>
      </c>
      <c r="E5" s="58" t="s">
        <v>78</v>
      </c>
      <c r="F5" s="58" t="s">
        <v>74</v>
      </c>
      <c r="G5" s="58" t="s">
        <v>76</v>
      </c>
      <c r="H5" s="58" t="s">
        <v>74</v>
      </c>
      <c r="I5" s="58" t="s">
        <v>74</v>
      </c>
      <c r="J5" s="58"/>
      <c r="K5" s="47"/>
    </row>
    <row r="6" spans="1:15" ht="18" customHeight="1" x14ac:dyDescent="0.2">
      <c r="A6" s="55" t="s">
        <v>79</v>
      </c>
      <c r="B6" s="60"/>
      <c r="C6" s="57">
        <v>3</v>
      </c>
      <c r="D6" s="58" t="s">
        <v>76</v>
      </c>
      <c r="E6" s="58" t="s">
        <v>78</v>
      </c>
      <c r="F6" s="58" t="s">
        <v>74</v>
      </c>
      <c r="G6" s="58" t="s">
        <v>74</v>
      </c>
      <c r="H6" s="58" t="s">
        <v>74</v>
      </c>
      <c r="I6" s="58" t="s">
        <v>76</v>
      </c>
      <c r="J6" s="58"/>
      <c r="K6" s="47"/>
    </row>
    <row r="7" spans="1:15" ht="18" customHeight="1" x14ac:dyDescent="0.2">
      <c r="A7" s="55" t="s">
        <v>80</v>
      </c>
      <c r="B7" s="56"/>
      <c r="C7" s="57">
        <v>1</v>
      </c>
      <c r="D7" s="58" t="s">
        <v>74</v>
      </c>
      <c r="E7" s="58" t="s">
        <v>78</v>
      </c>
      <c r="F7" s="58" t="s">
        <v>74</v>
      </c>
      <c r="G7" s="58" t="s">
        <v>76</v>
      </c>
      <c r="H7" s="58" t="s">
        <v>74</v>
      </c>
      <c r="I7" s="58" t="s">
        <v>78</v>
      </c>
      <c r="J7" s="58"/>
      <c r="K7" s="47"/>
    </row>
    <row r="8" spans="1:15" ht="18" customHeight="1" x14ac:dyDescent="0.2">
      <c r="A8" s="55" t="s">
        <v>81</v>
      </c>
      <c r="B8" s="59"/>
      <c r="C8" s="57">
        <v>2</v>
      </c>
      <c r="D8" s="58" t="s">
        <v>76</v>
      </c>
      <c r="E8" s="58" t="s">
        <v>74</v>
      </c>
      <c r="F8" s="58" t="s">
        <v>74</v>
      </c>
      <c r="G8" s="58" t="s">
        <v>74</v>
      </c>
      <c r="H8" s="58" t="s">
        <v>74</v>
      </c>
      <c r="I8" s="58" t="s">
        <v>78</v>
      </c>
      <c r="J8" s="58"/>
      <c r="K8" s="47"/>
    </row>
    <row r="9" spans="1:15" s="63" customFormat="1" ht="13.5" customHeight="1" x14ac:dyDescent="0.2">
      <c r="A9" s="61"/>
      <c r="B9" s="58"/>
      <c r="C9" s="57"/>
      <c r="D9" s="58"/>
      <c r="E9" s="58"/>
      <c r="F9" s="58"/>
      <c r="G9" s="58"/>
      <c r="H9" s="58"/>
      <c r="I9" s="58"/>
      <c r="J9" s="58"/>
      <c r="K9" s="62"/>
    </row>
    <row r="10" spans="1:15" ht="14" customHeight="1" x14ac:dyDescent="0.2">
      <c r="A10" s="64" t="s">
        <v>82</v>
      </c>
      <c r="B10" s="65">
        <f>SUM(C10:I10)</f>
        <v>16</v>
      </c>
      <c r="C10" s="65">
        <f>SUM(C4:C9)</f>
        <v>9</v>
      </c>
      <c r="D10" s="65">
        <f t="shared" ref="D10:I10" si="0">COUNTIF(D4:D9,"o")</f>
        <v>2</v>
      </c>
      <c r="E10" s="65">
        <f t="shared" si="0"/>
        <v>1</v>
      </c>
      <c r="F10" s="65">
        <f t="shared" si="0"/>
        <v>0</v>
      </c>
      <c r="G10" s="65">
        <f t="shared" si="0"/>
        <v>3</v>
      </c>
      <c r="H10" s="65">
        <f t="shared" si="0"/>
        <v>0</v>
      </c>
      <c r="I10" s="65">
        <f t="shared" si="0"/>
        <v>1</v>
      </c>
      <c r="J10" s="66"/>
      <c r="K10" s="47"/>
    </row>
    <row r="11" spans="1:15" ht="18.75" customHeight="1" x14ac:dyDescent="0.2">
      <c r="A11" s="67"/>
      <c r="B11" s="68"/>
      <c r="C11" s="51"/>
      <c r="D11" s="51"/>
      <c r="E11" s="51"/>
      <c r="F11" s="51"/>
      <c r="G11" s="51"/>
      <c r="H11" s="51"/>
      <c r="I11" s="51"/>
      <c r="J11" s="51"/>
      <c r="K11" s="47"/>
    </row>
    <row r="12" spans="1:15" ht="18" x14ac:dyDescent="0.2">
      <c r="A12" s="148" t="s">
        <v>83</v>
      </c>
      <c r="B12" s="148"/>
      <c r="C12" s="69"/>
      <c r="D12" s="149" t="s">
        <v>84</v>
      </c>
      <c r="E12" s="150"/>
      <c r="F12" s="70"/>
      <c r="G12" s="51"/>
      <c r="H12" s="51"/>
      <c r="I12" s="51"/>
      <c r="J12" s="51"/>
      <c r="K12" s="47"/>
    </row>
    <row r="13" spans="1:15" ht="18" x14ac:dyDescent="0.2">
      <c r="A13" s="71" t="s">
        <v>85</v>
      </c>
      <c r="B13" s="72"/>
      <c r="C13" s="69"/>
      <c r="D13" s="73" t="s">
        <v>86</v>
      </c>
      <c r="E13" s="60"/>
      <c r="F13" s="70"/>
      <c r="G13" s="51"/>
      <c r="H13" s="51"/>
      <c r="I13" s="51"/>
      <c r="J13" s="51"/>
      <c r="K13" s="47"/>
    </row>
    <row r="14" spans="1:15" ht="18" x14ac:dyDescent="0.2">
      <c r="A14" s="73" t="s">
        <v>87</v>
      </c>
      <c r="B14" s="74" t="s">
        <v>76</v>
      </c>
      <c r="C14" s="75"/>
      <c r="D14" s="73" t="s">
        <v>88</v>
      </c>
      <c r="E14" s="59"/>
      <c r="F14" s="75"/>
      <c r="G14" s="75"/>
      <c r="H14" s="75"/>
      <c r="I14" s="75"/>
      <c r="J14" s="51"/>
      <c r="K14" s="62"/>
      <c r="L14" s="63"/>
      <c r="M14" s="63"/>
    </row>
    <row r="15" spans="1:15" ht="18" x14ac:dyDescent="0.2">
      <c r="A15" s="73" t="s">
        <v>89</v>
      </c>
      <c r="B15" s="76" t="s">
        <v>90</v>
      </c>
      <c r="C15" s="75"/>
      <c r="D15" s="73" t="s">
        <v>91</v>
      </c>
      <c r="E15" s="56"/>
      <c r="F15" s="75"/>
      <c r="G15" s="75"/>
      <c r="H15" s="75"/>
      <c r="I15" s="75"/>
      <c r="J15" s="51"/>
      <c r="K15" s="62"/>
      <c r="L15" s="63"/>
      <c r="M15" s="63"/>
    </row>
    <row r="16" spans="1:15" ht="18" x14ac:dyDescent="0.2">
      <c r="A16" s="73" t="s">
        <v>92</v>
      </c>
      <c r="B16" s="77" t="s">
        <v>78</v>
      </c>
      <c r="C16" s="75"/>
      <c r="D16" s="75"/>
      <c r="E16" s="75"/>
      <c r="F16" s="75"/>
      <c r="G16" s="75"/>
      <c r="H16" s="75"/>
      <c r="I16" s="75"/>
      <c r="J16" s="51"/>
      <c r="K16" s="62"/>
      <c r="L16" s="63"/>
      <c r="M16" s="63"/>
    </row>
    <row r="17" spans="1:11" ht="18" x14ac:dyDescent="0.2">
      <c r="A17" s="73" t="s">
        <v>93</v>
      </c>
      <c r="B17" s="72"/>
      <c r="C17" s="75"/>
      <c r="D17" s="78"/>
      <c r="E17" s="151"/>
      <c r="F17" s="151"/>
      <c r="G17" s="75"/>
      <c r="H17" s="78"/>
      <c r="I17" s="79"/>
      <c r="J17" s="51"/>
      <c r="K17" s="47"/>
    </row>
    <row r="18" spans="1:11" ht="30" customHeight="1" x14ac:dyDescent="0.2">
      <c r="A18" s="80" t="s">
        <v>94</v>
      </c>
      <c r="B18" s="81" t="s">
        <v>74</v>
      </c>
      <c r="C18" s="69"/>
      <c r="D18" s="69"/>
      <c r="E18" s="69"/>
      <c r="F18" s="69"/>
      <c r="G18" s="51"/>
      <c r="H18" s="51"/>
      <c r="I18" s="51"/>
      <c r="J18" s="51"/>
      <c r="K18" s="47"/>
    </row>
    <row r="19" spans="1:11" x14ac:dyDescent="0.15">
      <c r="A19" s="82"/>
      <c r="B19" s="83"/>
      <c r="C19" s="46"/>
      <c r="D19" s="46"/>
      <c r="E19" s="46"/>
      <c r="F19" s="46"/>
      <c r="G19" s="47"/>
      <c r="H19" s="47"/>
      <c r="I19" s="47"/>
      <c r="J19" s="47"/>
      <c r="K19" s="47"/>
    </row>
    <row r="20" spans="1:11" x14ac:dyDescent="0.15">
      <c r="A20" s="83"/>
      <c r="B20" s="84"/>
      <c r="C20" s="46"/>
      <c r="D20" s="46"/>
      <c r="E20" s="46"/>
      <c r="F20" s="46"/>
      <c r="G20" s="47"/>
      <c r="H20" s="47"/>
      <c r="I20" s="47"/>
      <c r="J20" s="47"/>
      <c r="K20" s="47"/>
    </row>
    <row r="21" spans="1:11" x14ac:dyDescent="0.15">
      <c r="A21" s="83"/>
      <c r="B21" s="84"/>
      <c r="C21" s="46"/>
      <c r="D21" s="46"/>
      <c r="E21" s="46"/>
      <c r="F21" s="46"/>
      <c r="G21" s="47"/>
      <c r="H21" s="47"/>
      <c r="I21" s="47"/>
      <c r="J21" s="47"/>
      <c r="K21" s="47"/>
    </row>
    <row r="22" spans="1:11" x14ac:dyDescent="0.15">
      <c r="A22" s="83"/>
      <c r="B22" s="85"/>
    </row>
  </sheetData>
  <mergeCells count="5">
    <mergeCell ref="D2:F2"/>
    <mergeCell ref="G2:I2"/>
    <mergeCell ref="A12:B12"/>
    <mergeCell ref="D12:E12"/>
    <mergeCell ref="E17:F17"/>
  </mergeCells>
  <conditionalFormatting sqref="J3:J10">
    <cfRule type="cellIs" dxfId="5" priority="1" stopIfTrue="1" operator="equal">
      <formula>"o"</formula>
    </cfRule>
    <cfRule type="cellIs" dxfId="4" priority="2" stopIfTrue="1" operator="equal">
      <formula>"p"</formula>
    </cfRule>
    <cfRule type="cellIs" dxfId="3" priority="3" stopIfTrue="1" operator="equal">
      <formula>"x"</formula>
    </cfRule>
  </conditionalFormatting>
  <conditionalFormatting sqref="B10 D4:I9">
    <cfRule type="cellIs" dxfId="2" priority="4" stopIfTrue="1" operator="equal">
      <formula>"o"</formula>
    </cfRule>
    <cfRule type="cellIs" dxfId="1" priority="5" stopIfTrue="1" operator="equal">
      <formula>"p"</formula>
    </cfRule>
    <cfRule type="cellIs" dxfId="0" priority="6" stopIfTrue="1" operator="equal">
      <formula>"x"</formula>
    </cfRule>
  </conditionalFormatting>
  <pageMargins left="0.55118110236220474" right="0.23622047244094491" top="0.23622047244094491" bottom="0.51181102362204722" header="0" footer="0.15748031496062992"/>
  <pageSetup fitToHeight="2" orientation="landscape" cellComments="asDisplayed" horizontalDpi="300" verticalDpi="300"/>
  <headerFooter alignWithMargins="0">
    <oddFooter>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DA9A5-7DAE-B64A-9AEB-BE9B5839C445}">
  <sheetPr>
    <tabColor rgb="FF33CC33"/>
  </sheetPr>
  <dimension ref="A1:E32"/>
  <sheetViews>
    <sheetView showGridLines="0" workbookViewId="0">
      <selection activeCell="A6" sqref="A6:C6"/>
    </sheetView>
  </sheetViews>
  <sheetFormatPr baseColWidth="10" defaultColWidth="8.83203125" defaultRowHeight="13" x14ac:dyDescent="0.15"/>
  <cols>
    <col min="1" max="1" width="43.5" style="93" customWidth="1"/>
    <col min="2" max="2" width="17.33203125" style="93" customWidth="1"/>
    <col min="3" max="3" width="11" style="93" customWidth="1"/>
    <col min="4" max="4" width="8.83203125" style="93"/>
    <col min="5" max="5" width="14.33203125" style="93" bestFit="1" customWidth="1"/>
    <col min="6" max="16384" width="8.83203125" style="93"/>
  </cols>
  <sheetData>
    <row r="1" spans="1:5" ht="23" x14ac:dyDescent="0.25">
      <c r="A1" s="92" t="s">
        <v>113</v>
      </c>
    </row>
    <row r="3" spans="1:5" x14ac:dyDescent="0.15">
      <c r="A3" s="93" t="s">
        <v>114</v>
      </c>
    </row>
    <row r="4" spans="1:5" x14ac:dyDescent="0.15">
      <c r="A4" s="93" t="s">
        <v>115</v>
      </c>
    </row>
    <row r="6" spans="1:5" x14ac:dyDescent="0.15">
      <c r="A6" s="110" t="s">
        <v>116</v>
      </c>
      <c r="B6" s="111" t="s">
        <v>117</v>
      </c>
      <c r="C6" s="111" t="s">
        <v>118</v>
      </c>
    </row>
    <row r="7" spans="1:5" x14ac:dyDescent="0.15">
      <c r="A7" s="94" t="s">
        <v>119</v>
      </c>
      <c r="B7" s="95">
        <v>101600302.43000001</v>
      </c>
      <c r="C7" s="96"/>
    </row>
    <row r="8" spans="1:5" x14ac:dyDescent="0.15">
      <c r="A8" s="97" t="s">
        <v>120</v>
      </c>
      <c r="B8" s="98">
        <v>6329808.3899999997</v>
      </c>
      <c r="C8" s="96"/>
    </row>
    <row r="9" spans="1:5" x14ac:dyDescent="0.15">
      <c r="A9" s="97" t="s">
        <v>121</v>
      </c>
      <c r="B9" s="98">
        <v>2634911.84</v>
      </c>
      <c r="C9" s="96"/>
    </row>
    <row r="10" spans="1:5" x14ac:dyDescent="0.15">
      <c r="A10" s="94" t="s">
        <v>122</v>
      </c>
      <c r="B10" s="95">
        <v>92635582.200000003</v>
      </c>
      <c r="C10" s="96"/>
    </row>
    <row r="11" spans="1:5" x14ac:dyDescent="0.15">
      <c r="A11" s="99"/>
      <c r="B11" s="100"/>
      <c r="C11" s="96"/>
    </row>
    <row r="12" spans="1:5" x14ac:dyDescent="0.15">
      <c r="A12" s="101" t="s">
        <v>123</v>
      </c>
      <c r="B12" s="98">
        <v>68635106.140000001</v>
      </c>
      <c r="C12" s="96"/>
    </row>
    <row r="13" spans="1:5" x14ac:dyDescent="0.15">
      <c r="A13" s="94" t="s">
        <v>124</v>
      </c>
      <c r="B13" s="95">
        <v>24000476.060000002</v>
      </c>
      <c r="C13" s="96"/>
    </row>
    <row r="14" spans="1:5" x14ac:dyDescent="0.15">
      <c r="A14" s="102"/>
      <c r="B14" s="98"/>
      <c r="C14" s="96"/>
    </row>
    <row r="15" spans="1:5" x14ac:dyDescent="0.15">
      <c r="A15" s="94" t="s">
        <v>125</v>
      </c>
      <c r="B15" s="95">
        <v>19356941.890000001</v>
      </c>
      <c r="C15" s="96"/>
    </row>
    <row r="16" spans="1:5" ht="14" x14ac:dyDescent="0.15">
      <c r="A16" s="103" t="s">
        <v>126</v>
      </c>
      <c r="B16" s="98">
        <v>3151895.7884</v>
      </c>
      <c r="C16" s="96"/>
      <c r="E16" s="104"/>
    </row>
    <row r="17" spans="1:5" ht="14" x14ac:dyDescent="0.15">
      <c r="A17" s="103" t="s">
        <v>127</v>
      </c>
      <c r="B17" s="98">
        <v>4910</v>
      </c>
      <c r="C17" s="96"/>
      <c r="E17" s="104"/>
    </row>
    <row r="18" spans="1:5" ht="14" x14ac:dyDescent="0.15">
      <c r="A18" s="103" t="s">
        <v>128</v>
      </c>
      <c r="B18" s="98">
        <f>4*6000*13</f>
        <v>312000</v>
      </c>
      <c r="C18" s="96"/>
      <c r="E18" s="104"/>
    </row>
    <row r="19" spans="1:5" ht="14" x14ac:dyDescent="0.15">
      <c r="A19" s="103" t="s">
        <v>129</v>
      </c>
      <c r="B19" s="105">
        <f>B7*C19</f>
        <v>2032006.0486000001</v>
      </c>
      <c r="C19" s="96">
        <v>0.02</v>
      </c>
    </row>
    <row r="20" spans="1:5" ht="14" x14ac:dyDescent="0.15">
      <c r="A20" s="103" t="s">
        <v>130</v>
      </c>
      <c r="B20" s="105">
        <f>B7*C20</f>
        <v>8128024.1944000004</v>
      </c>
      <c r="C20" s="96">
        <v>0.08</v>
      </c>
    </row>
    <row r="21" spans="1:5" ht="14" x14ac:dyDescent="0.15">
      <c r="A21" s="103" t="s">
        <v>131</v>
      </c>
      <c r="B21" s="105">
        <f>B7*C21</f>
        <v>2032006.0486000001</v>
      </c>
      <c r="C21" s="96">
        <v>0.02</v>
      </c>
    </row>
    <row r="22" spans="1:5" x14ac:dyDescent="0.15">
      <c r="A22" s="102"/>
      <c r="B22" s="98"/>
      <c r="C22" s="96"/>
    </row>
    <row r="23" spans="1:5" x14ac:dyDescent="0.15">
      <c r="A23" s="94" t="s">
        <v>132</v>
      </c>
      <c r="B23" s="95">
        <f>SUM(B18:B21)</f>
        <v>12504036.2916</v>
      </c>
      <c r="C23" s="106">
        <f>B23/B7</f>
        <v>0.12307085700079445</v>
      </c>
    </row>
    <row r="24" spans="1:5" x14ac:dyDescent="0.15">
      <c r="A24" s="102"/>
      <c r="B24" s="98"/>
      <c r="C24" s="96"/>
    </row>
    <row r="25" spans="1:5" x14ac:dyDescent="0.15">
      <c r="A25" s="94" t="s">
        <v>133</v>
      </c>
      <c r="B25" s="95">
        <f>B13-B23</f>
        <v>11496439.768400002</v>
      </c>
      <c r="C25" s="106">
        <f>B25/B7</f>
        <v>0.11315359790706089</v>
      </c>
    </row>
    <row r="26" spans="1:5" x14ac:dyDescent="0.15">
      <c r="A26" s="102"/>
      <c r="B26" s="98"/>
      <c r="C26" s="96"/>
    </row>
    <row r="27" spans="1:5" ht="14" x14ac:dyDescent="0.15">
      <c r="A27" s="103" t="s">
        <v>134</v>
      </c>
      <c r="B27" s="98">
        <v>192504.92</v>
      </c>
      <c r="C27" s="96"/>
    </row>
    <row r="28" spans="1:5" ht="14" x14ac:dyDescent="0.15">
      <c r="A28" s="103" t="s">
        <v>135</v>
      </c>
      <c r="B28" s="98">
        <v>3446117.44</v>
      </c>
      <c r="C28" s="96"/>
    </row>
    <row r="29" spans="1:5" ht="14" x14ac:dyDescent="0.15">
      <c r="A29" s="103" t="s">
        <v>136</v>
      </c>
      <c r="B29" s="98">
        <v>52567.45</v>
      </c>
      <c r="C29" s="96"/>
    </row>
    <row r="30" spans="1:5" x14ac:dyDescent="0.15">
      <c r="A30" s="107" t="s">
        <v>137</v>
      </c>
      <c r="B30" s="108">
        <f>B25-B27-B28+B29</f>
        <v>7910384.8584000031</v>
      </c>
      <c r="C30" s="96"/>
    </row>
    <row r="31" spans="1:5" ht="14" x14ac:dyDescent="0.15">
      <c r="A31" s="109" t="s">
        <v>138</v>
      </c>
      <c r="B31" s="105">
        <f>B30*(35%+9%)</f>
        <v>3480569.3376960009</v>
      </c>
      <c r="C31" s="96"/>
    </row>
    <row r="32" spans="1:5" x14ac:dyDescent="0.15">
      <c r="A32" s="94" t="s">
        <v>139</v>
      </c>
      <c r="B32" s="95">
        <f>B30-B31</f>
        <v>4429815.5207040021</v>
      </c>
      <c r="C32" s="96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35A2A-A03E-A340-A03E-92812289A141}">
  <sheetPr>
    <tabColor rgb="FFFFFF00"/>
  </sheetPr>
  <dimension ref="A1:K66"/>
  <sheetViews>
    <sheetView showGridLines="0" workbookViewId="0">
      <pane ySplit="4" topLeftCell="A5" activePane="bottomLeft" state="frozen"/>
      <selection pane="bottomLeft" activeCell="A37" sqref="A37"/>
    </sheetView>
  </sheetViews>
  <sheetFormatPr baseColWidth="10" defaultColWidth="8.83203125" defaultRowHeight="11" x14ac:dyDescent="0.15"/>
  <cols>
    <col min="1" max="1" width="54.6640625" style="114" customWidth="1"/>
    <col min="2" max="2" width="26.33203125" style="114" customWidth="1"/>
    <col min="3" max="3" width="71.5" style="114" customWidth="1"/>
    <col min="4" max="4" width="11.5" style="113" bestFit="1" customWidth="1"/>
    <col min="5" max="6" width="8.83203125" style="115"/>
    <col min="7" max="7" width="11.5" style="116" bestFit="1" customWidth="1"/>
    <col min="8" max="8" width="9.83203125" style="116" bestFit="1" customWidth="1"/>
    <col min="9" max="10" width="13.6640625" style="113" customWidth="1"/>
    <col min="11" max="11" width="21.1640625" style="113" bestFit="1" customWidth="1"/>
    <col min="12" max="16384" width="8.83203125" style="113"/>
  </cols>
  <sheetData>
    <row r="1" spans="1:11" ht="28" x14ac:dyDescent="0.3">
      <c r="A1" s="112" t="s">
        <v>141</v>
      </c>
      <c r="B1" s="112"/>
    </row>
    <row r="2" spans="1:11" ht="16" x14ac:dyDescent="0.2">
      <c r="A2" s="117" t="s">
        <v>142</v>
      </c>
      <c r="B2" s="117"/>
    </row>
    <row r="4" spans="1:11" ht="24" x14ac:dyDescent="0.15">
      <c r="A4" s="118" t="s">
        <v>143</v>
      </c>
      <c r="B4" s="118" t="s">
        <v>144</v>
      </c>
      <c r="C4" s="118" t="s">
        <v>145</v>
      </c>
      <c r="D4" s="118" t="s">
        <v>146</v>
      </c>
      <c r="E4" s="119" t="s">
        <v>147</v>
      </c>
      <c r="F4" s="119" t="s">
        <v>148</v>
      </c>
      <c r="G4" s="120" t="s">
        <v>149</v>
      </c>
      <c r="H4" s="120" t="s">
        <v>150</v>
      </c>
      <c r="I4" s="118" t="s">
        <v>151</v>
      </c>
      <c r="J4" s="118" t="s">
        <v>152</v>
      </c>
      <c r="K4" s="118" t="s">
        <v>153</v>
      </c>
    </row>
    <row r="5" spans="1:11" ht="12" x14ac:dyDescent="0.15">
      <c r="A5" s="121" t="s">
        <v>154</v>
      </c>
      <c r="B5" s="121" t="s">
        <v>155</v>
      </c>
      <c r="C5" s="121" t="s">
        <v>156</v>
      </c>
      <c r="D5" s="123" t="s">
        <v>157</v>
      </c>
      <c r="E5" s="124">
        <v>39455</v>
      </c>
      <c r="F5" s="124">
        <v>39455</v>
      </c>
      <c r="G5" s="125">
        <v>5000</v>
      </c>
      <c r="H5" s="125">
        <v>4500</v>
      </c>
      <c r="I5" s="122" t="s">
        <v>158</v>
      </c>
      <c r="J5" s="122" t="s">
        <v>158</v>
      </c>
      <c r="K5" s="122"/>
    </row>
    <row r="6" spans="1:11" ht="12" customHeight="1" x14ac:dyDescent="0.15">
      <c r="A6" s="121" t="s">
        <v>154</v>
      </c>
      <c r="B6" s="121" t="s">
        <v>159</v>
      </c>
      <c r="C6" s="121" t="s">
        <v>160</v>
      </c>
      <c r="D6" s="123" t="s">
        <v>161</v>
      </c>
      <c r="E6" s="124">
        <v>39515</v>
      </c>
      <c r="F6" s="124"/>
      <c r="G6" s="125">
        <v>2000</v>
      </c>
      <c r="H6" s="125"/>
      <c r="I6" s="122"/>
      <c r="J6" s="122"/>
      <c r="K6" s="122"/>
    </row>
    <row r="7" spans="1:11" ht="12" customHeight="1" x14ac:dyDescent="0.15">
      <c r="A7" s="121" t="s">
        <v>154</v>
      </c>
      <c r="B7" s="121" t="s">
        <v>159</v>
      </c>
      <c r="C7" s="121" t="s">
        <v>160</v>
      </c>
      <c r="D7" s="123" t="s">
        <v>161</v>
      </c>
      <c r="E7" s="124">
        <v>39607</v>
      </c>
      <c r="F7" s="124"/>
      <c r="G7" s="125">
        <v>2000</v>
      </c>
      <c r="H7" s="125"/>
      <c r="I7" s="122"/>
      <c r="J7" s="122"/>
      <c r="K7" s="122"/>
    </row>
    <row r="8" spans="1:11" ht="12" customHeight="1" x14ac:dyDescent="0.15">
      <c r="A8" s="121" t="s">
        <v>154</v>
      </c>
      <c r="B8" s="121" t="s">
        <v>159</v>
      </c>
      <c r="C8" s="121" t="s">
        <v>160</v>
      </c>
      <c r="D8" s="123" t="s">
        <v>161</v>
      </c>
      <c r="E8" s="124">
        <v>39699</v>
      </c>
      <c r="F8" s="124"/>
      <c r="G8" s="125">
        <v>2000</v>
      </c>
      <c r="H8" s="125"/>
      <c r="I8" s="122"/>
      <c r="J8" s="122"/>
      <c r="K8" s="122"/>
    </row>
    <row r="9" spans="1:11" ht="12" customHeight="1" x14ac:dyDescent="0.15">
      <c r="A9" s="121" t="s">
        <v>154</v>
      </c>
      <c r="B9" s="121" t="s">
        <v>162</v>
      </c>
      <c r="C9" s="121" t="s">
        <v>163</v>
      </c>
      <c r="D9" s="123" t="s">
        <v>157</v>
      </c>
      <c r="E9" s="124">
        <v>39515</v>
      </c>
      <c r="F9" s="124"/>
      <c r="G9" s="125">
        <v>1000</v>
      </c>
      <c r="H9" s="125"/>
      <c r="I9" s="122"/>
      <c r="J9" s="122"/>
      <c r="K9" s="122"/>
    </row>
    <row r="10" spans="1:11" ht="12" customHeight="1" x14ac:dyDescent="0.15">
      <c r="A10" s="121" t="s">
        <v>154</v>
      </c>
      <c r="B10" s="121" t="s">
        <v>162</v>
      </c>
      <c r="C10" s="121" t="s">
        <v>163</v>
      </c>
      <c r="D10" s="123" t="s">
        <v>157</v>
      </c>
      <c r="E10" s="124">
        <v>39546</v>
      </c>
      <c r="F10" s="124"/>
      <c r="G10" s="125">
        <v>1000</v>
      </c>
      <c r="H10" s="125"/>
      <c r="I10" s="122"/>
      <c r="J10" s="122"/>
      <c r="K10" s="122"/>
    </row>
    <row r="11" spans="1:11" ht="12" customHeight="1" x14ac:dyDescent="0.15">
      <c r="A11" s="121" t="s">
        <v>154</v>
      </c>
      <c r="B11" s="121" t="s">
        <v>162</v>
      </c>
      <c r="C11" s="121" t="s">
        <v>163</v>
      </c>
      <c r="D11" s="123" t="s">
        <v>157</v>
      </c>
      <c r="E11" s="124">
        <v>39576</v>
      </c>
      <c r="F11" s="124"/>
      <c r="G11" s="125">
        <v>1000</v>
      </c>
      <c r="H11" s="125"/>
      <c r="I11" s="122"/>
      <c r="J11" s="122"/>
      <c r="K11" s="122"/>
    </row>
    <row r="12" spans="1:11" ht="12" customHeight="1" x14ac:dyDescent="0.15">
      <c r="A12" s="121" t="s">
        <v>154</v>
      </c>
      <c r="B12" s="121" t="s">
        <v>162</v>
      </c>
      <c r="C12" s="121" t="s">
        <v>163</v>
      </c>
      <c r="D12" s="123" t="s">
        <v>157</v>
      </c>
      <c r="E12" s="124">
        <v>39607</v>
      </c>
      <c r="F12" s="124"/>
      <c r="G12" s="125">
        <v>1000</v>
      </c>
      <c r="H12" s="125"/>
      <c r="I12" s="122"/>
      <c r="J12" s="122"/>
      <c r="K12" s="122"/>
    </row>
    <row r="13" spans="1:11" ht="12" customHeight="1" x14ac:dyDescent="0.15">
      <c r="A13" s="121" t="s">
        <v>154</v>
      </c>
      <c r="B13" s="121" t="s">
        <v>162</v>
      </c>
      <c r="C13" s="121" t="s">
        <v>163</v>
      </c>
      <c r="D13" s="123" t="s">
        <v>157</v>
      </c>
      <c r="E13" s="124">
        <v>39637</v>
      </c>
      <c r="F13" s="124"/>
      <c r="G13" s="125">
        <v>1000</v>
      </c>
      <c r="H13" s="125"/>
      <c r="I13" s="122"/>
      <c r="J13" s="122"/>
      <c r="K13" s="122"/>
    </row>
    <row r="14" spans="1:11" ht="12" customHeight="1" x14ac:dyDescent="0.15">
      <c r="A14" s="121" t="s">
        <v>154</v>
      </c>
      <c r="B14" s="121" t="s">
        <v>162</v>
      </c>
      <c r="C14" s="121" t="s">
        <v>163</v>
      </c>
      <c r="D14" s="123" t="s">
        <v>157</v>
      </c>
      <c r="E14" s="124">
        <v>39668</v>
      </c>
      <c r="F14" s="124"/>
      <c r="G14" s="125">
        <v>1000</v>
      </c>
      <c r="H14" s="125"/>
      <c r="I14" s="122"/>
      <c r="J14" s="122"/>
      <c r="K14" s="122"/>
    </row>
    <row r="15" spans="1:11" ht="12" customHeight="1" x14ac:dyDescent="0.15">
      <c r="A15" s="121" t="s">
        <v>154</v>
      </c>
      <c r="B15" s="121" t="s">
        <v>162</v>
      </c>
      <c r="C15" s="121" t="s">
        <v>163</v>
      </c>
      <c r="D15" s="123" t="s">
        <v>157</v>
      </c>
      <c r="E15" s="124">
        <v>39699</v>
      </c>
      <c r="F15" s="124"/>
      <c r="G15" s="125">
        <v>1000</v>
      </c>
      <c r="H15" s="125"/>
      <c r="I15" s="122"/>
      <c r="J15" s="122"/>
      <c r="K15" s="122"/>
    </row>
    <row r="16" spans="1:11" ht="12" customHeight="1" x14ac:dyDescent="0.15">
      <c r="A16" s="121" t="s">
        <v>154</v>
      </c>
      <c r="B16" s="121" t="s">
        <v>162</v>
      </c>
      <c r="C16" s="121" t="s">
        <v>163</v>
      </c>
      <c r="D16" s="123" t="s">
        <v>157</v>
      </c>
      <c r="E16" s="124">
        <v>39729</v>
      </c>
      <c r="F16" s="124"/>
      <c r="G16" s="125">
        <v>1000</v>
      </c>
      <c r="H16" s="125"/>
      <c r="I16" s="122"/>
      <c r="J16" s="122"/>
      <c r="K16" s="122"/>
    </row>
    <row r="17" spans="1:11" ht="12" customHeight="1" x14ac:dyDescent="0.15">
      <c r="A17" s="121" t="s">
        <v>154</v>
      </c>
      <c r="B17" s="121" t="s">
        <v>162</v>
      </c>
      <c r="C17" s="121" t="s">
        <v>163</v>
      </c>
      <c r="D17" s="123" t="s">
        <v>157</v>
      </c>
      <c r="E17" s="124">
        <v>39760</v>
      </c>
      <c r="F17" s="124"/>
      <c r="G17" s="125">
        <v>1000</v>
      </c>
      <c r="H17" s="125"/>
      <c r="I17" s="122"/>
      <c r="J17" s="122"/>
      <c r="K17" s="122"/>
    </row>
    <row r="18" spans="1:11" ht="12" x14ac:dyDescent="0.15">
      <c r="A18" s="121" t="s">
        <v>154</v>
      </c>
      <c r="B18" s="121" t="s">
        <v>164</v>
      </c>
      <c r="C18" s="121" t="s">
        <v>165</v>
      </c>
      <c r="D18" s="123" t="s">
        <v>157</v>
      </c>
      <c r="E18" s="124">
        <v>39515</v>
      </c>
      <c r="F18" s="124"/>
      <c r="G18" s="125">
        <v>2000</v>
      </c>
      <c r="H18" s="125"/>
      <c r="I18" s="122"/>
      <c r="J18" s="122"/>
      <c r="K18" s="122"/>
    </row>
    <row r="19" spans="1:11" ht="12" x14ac:dyDescent="0.15">
      <c r="A19" s="121" t="s">
        <v>154</v>
      </c>
      <c r="B19" s="121" t="s">
        <v>164</v>
      </c>
      <c r="C19" s="121" t="s">
        <v>165</v>
      </c>
      <c r="D19" s="123" t="s">
        <v>157</v>
      </c>
      <c r="E19" s="124">
        <v>39607</v>
      </c>
      <c r="F19" s="124"/>
      <c r="G19" s="125">
        <v>2000</v>
      </c>
      <c r="H19" s="125"/>
      <c r="I19" s="122"/>
      <c r="J19" s="122"/>
      <c r="K19" s="122"/>
    </row>
    <row r="20" spans="1:11" ht="12" x14ac:dyDescent="0.15">
      <c r="A20" s="121" t="s">
        <v>154</v>
      </c>
      <c r="B20" s="121" t="s">
        <v>164</v>
      </c>
      <c r="C20" s="121" t="s">
        <v>165</v>
      </c>
      <c r="D20" s="123" t="s">
        <v>157</v>
      </c>
      <c r="E20" s="124">
        <v>39699</v>
      </c>
      <c r="F20" s="124"/>
      <c r="G20" s="125">
        <v>2000</v>
      </c>
      <c r="H20" s="125"/>
      <c r="I20" s="122"/>
      <c r="J20" s="122"/>
      <c r="K20" s="122"/>
    </row>
    <row r="21" spans="1:11" ht="12" x14ac:dyDescent="0.15">
      <c r="A21" s="121" t="s">
        <v>154</v>
      </c>
      <c r="B21" s="121" t="s">
        <v>166</v>
      </c>
      <c r="C21" s="121" t="s">
        <v>167</v>
      </c>
      <c r="D21" s="123" t="s">
        <v>157</v>
      </c>
      <c r="E21" s="124">
        <v>39515</v>
      </c>
      <c r="F21" s="124"/>
      <c r="G21" s="125">
        <f>2000*2*9</f>
        <v>36000</v>
      </c>
      <c r="H21" s="125"/>
      <c r="I21" s="122"/>
      <c r="J21" s="122"/>
      <c r="K21" s="122"/>
    </row>
    <row r="22" spans="1:11" ht="12" customHeight="1" x14ac:dyDescent="0.15">
      <c r="A22" s="121" t="s">
        <v>168</v>
      </c>
      <c r="B22" s="121" t="s">
        <v>162</v>
      </c>
      <c r="C22" s="121" t="s">
        <v>169</v>
      </c>
      <c r="D22" s="123" t="s">
        <v>157</v>
      </c>
      <c r="E22" s="124">
        <v>39515</v>
      </c>
      <c r="F22" s="124"/>
      <c r="G22" s="125">
        <v>1000</v>
      </c>
      <c r="H22" s="125"/>
      <c r="I22" s="122"/>
      <c r="J22" s="122"/>
      <c r="K22" s="122"/>
    </row>
    <row r="23" spans="1:11" ht="12" customHeight="1" x14ac:dyDescent="0.15">
      <c r="A23" s="121" t="s">
        <v>168</v>
      </c>
      <c r="B23" s="121" t="s">
        <v>162</v>
      </c>
      <c r="C23" s="121" t="s">
        <v>169</v>
      </c>
      <c r="D23" s="123" t="s">
        <v>157</v>
      </c>
      <c r="E23" s="124">
        <v>39546</v>
      </c>
      <c r="F23" s="124"/>
      <c r="G23" s="125">
        <v>1000</v>
      </c>
      <c r="H23" s="125"/>
      <c r="I23" s="122"/>
      <c r="J23" s="122"/>
      <c r="K23" s="122"/>
    </row>
    <row r="24" spans="1:11" ht="12" customHeight="1" x14ac:dyDescent="0.15">
      <c r="A24" s="121" t="s">
        <v>168</v>
      </c>
      <c r="B24" s="121" t="s">
        <v>162</v>
      </c>
      <c r="C24" s="121" t="s">
        <v>169</v>
      </c>
      <c r="D24" s="123" t="s">
        <v>157</v>
      </c>
      <c r="E24" s="124">
        <v>39576</v>
      </c>
      <c r="F24" s="124"/>
      <c r="G24" s="125">
        <v>1000</v>
      </c>
      <c r="H24" s="125"/>
      <c r="I24" s="122"/>
      <c r="J24" s="122"/>
      <c r="K24" s="122"/>
    </row>
    <row r="25" spans="1:11" ht="12" customHeight="1" x14ac:dyDescent="0.15">
      <c r="A25" s="121" t="s">
        <v>168</v>
      </c>
      <c r="B25" s="121" t="s">
        <v>162</v>
      </c>
      <c r="C25" s="121" t="s">
        <v>169</v>
      </c>
      <c r="D25" s="123" t="s">
        <v>157</v>
      </c>
      <c r="E25" s="124">
        <v>39607</v>
      </c>
      <c r="F25" s="124"/>
      <c r="G25" s="125">
        <v>1000</v>
      </c>
      <c r="H25" s="125"/>
      <c r="I25" s="122"/>
      <c r="J25" s="122"/>
      <c r="K25" s="122"/>
    </row>
    <row r="26" spans="1:11" ht="12" customHeight="1" x14ac:dyDescent="0.15">
      <c r="A26" s="121" t="s">
        <v>168</v>
      </c>
      <c r="B26" s="121" t="s">
        <v>162</v>
      </c>
      <c r="C26" s="121" t="s">
        <v>169</v>
      </c>
      <c r="D26" s="123" t="s">
        <v>157</v>
      </c>
      <c r="E26" s="124">
        <v>39637</v>
      </c>
      <c r="F26" s="124"/>
      <c r="G26" s="125">
        <v>1000</v>
      </c>
      <c r="H26" s="125"/>
      <c r="I26" s="122"/>
      <c r="J26" s="122"/>
      <c r="K26" s="122"/>
    </row>
    <row r="27" spans="1:11" ht="12" customHeight="1" x14ac:dyDescent="0.15">
      <c r="A27" s="121" t="s">
        <v>168</v>
      </c>
      <c r="B27" s="121" t="s">
        <v>162</v>
      </c>
      <c r="C27" s="121" t="s">
        <v>169</v>
      </c>
      <c r="D27" s="123" t="s">
        <v>157</v>
      </c>
      <c r="E27" s="124">
        <v>39668</v>
      </c>
      <c r="F27" s="124"/>
      <c r="G27" s="125">
        <v>1000</v>
      </c>
      <c r="H27" s="125"/>
      <c r="I27" s="122"/>
      <c r="J27" s="122"/>
      <c r="K27" s="122"/>
    </row>
    <row r="28" spans="1:11" ht="12" customHeight="1" x14ac:dyDescent="0.15">
      <c r="A28" s="121" t="s">
        <v>168</v>
      </c>
      <c r="B28" s="121" t="s">
        <v>162</v>
      </c>
      <c r="C28" s="121" t="s">
        <v>169</v>
      </c>
      <c r="D28" s="123" t="s">
        <v>157</v>
      </c>
      <c r="E28" s="124">
        <v>39699</v>
      </c>
      <c r="F28" s="124"/>
      <c r="G28" s="125">
        <v>1000</v>
      </c>
      <c r="H28" s="125"/>
      <c r="I28" s="122"/>
      <c r="J28" s="122"/>
      <c r="K28" s="122"/>
    </row>
    <row r="29" spans="1:11" ht="12" customHeight="1" x14ac:dyDescent="0.15">
      <c r="A29" s="121" t="s">
        <v>168</v>
      </c>
      <c r="B29" s="121" t="s">
        <v>162</v>
      </c>
      <c r="C29" s="121" t="s">
        <v>169</v>
      </c>
      <c r="D29" s="123" t="s">
        <v>157</v>
      </c>
      <c r="E29" s="124">
        <v>39729</v>
      </c>
      <c r="F29" s="124"/>
      <c r="G29" s="125">
        <v>1000</v>
      </c>
      <c r="H29" s="125"/>
      <c r="I29" s="122"/>
      <c r="J29" s="122"/>
      <c r="K29" s="122"/>
    </row>
    <row r="30" spans="1:11" ht="12" customHeight="1" x14ac:dyDescent="0.15">
      <c r="A30" s="121" t="s">
        <v>168</v>
      </c>
      <c r="B30" s="121" t="s">
        <v>162</v>
      </c>
      <c r="C30" s="121" t="s">
        <v>169</v>
      </c>
      <c r="D30" s="123" t="s">
        <v>157</v>
      </c>
      <c r="E30" s="124">
        <v>39760</v>
      </c>
      <c r="F30" s="124"/>
      <c r="G30" s="125">
        <v>1000</v>
      </c>
      <c r="H30" s="125"/>
      <c r="I30" s="122"/>
      <c r="J30" s="122"/>
      <c r="K30" s="122"/>
    </row>
    <row r="31" spans="1:11" ht="12" x14ac:dyDescent="0.15">
      <c r="A31" s="121" t="s">
        <v>168</v>
      </c>
      <c r="B31" s="121" t="s">
        <v>170</v>
      </c>
      <c r="C31" s="121" t="s">
        <v>171</v>
      </c>
      <c r="D31" s="123" t="s">
        <v>161</v>
      </c>
      <c r="E31" s="124">
        <v>39486</v>
      </c>
      <c r="F31" s="124"/>
      <c r="G31" s="125">
        <v>0</v>
      </c>
      <c r="H31" s="125"/>
      <c r="I31" s="122"/>
      <c r="J31" s="122"/>
      <c r="K31" s="122"/>
    </row>
    <row r="32" spans="1:11" ht="12" x14ac:dyDescent="0.15">
      <c r="A32" s="121" t="s">
        <v>168</v>
      </c>
      <c r="B32" s="121" t="s">
        <v>164</v>
      </c>
      <c r="C32" s="121" t="s">
        <v>172</v>
      </c>
      <c r="D32" s="123" t="s">
        <v>157</v>
      </c>
      <c r="E32" s="124">
        <v>39515</v>
      </c>
      <c r="F32" s="124"/>
      <c r="G32" s="125">
        <v>2000</v>
      </c>
      <c r="H32" s="125"/>
      <c r="I32" s="122"/>
      <c r="J32" s="122"/>
      <c r="K32" s="122"/>
    </row>
    <row r="33" spans="1:11" ht="12" x14ac:dyDescent="0.15">
      <c r="A33" s="121" t="s">
        <v>168</v>
      </c>
      <c r="B33" s="121" t="s">
        <v>166</v>
      </c>
      <c r="C33" s="121" t="s">
        <v>173</v>
      </c>
      <c r="D33" s="123" t="s">
        <v>161</v>
      </c>
      <c r="E33" s="124">
        <v>39455</v>
      </c>
      <c r="F33" s="124"/>
      <c r="G33" s="125">
        <v>0</v>
      </c>
      <c r="H33" s="125"/>
      <c r="I33" s="122"/>
      <c r="J33" s="122"/>
      <c r="K33" s="122"/>
    </row>
    <row r="34" spans="1:11" ht="24" x14ac:dyDescent="0.15">
      <c r="A34" s="121" t="s">
        <v>174</v>
      </c>
      <c r="B34" s="121" t="s">
        <v>175</v>
      </c>
      <c r="C34" s="121" t="s">
        <v>176</v>
      </c>
      <c r="D34" s="123" t="s">
        <v>161</v>
      </c>
      <c r="E34" s="124">
        <v>39455</v>
      </c>
      <c r="F34" s="124"/>
      <c r="G34" s="125">
        <v>3000</v>
      </c>
      <c r="H34" s="125"/>
      <c r="I34" s="122"/>
      <c r="J34" s="122"/>
      <c r="K34" s="122"/>
    </row>
    <row r="35" spans="1:11" ht="24" x14ac:dyDescent="0.15">
      <c r="A35" s="121" t="s">
        <v>174</v>
      </c>
      <c r="B35" s="121" t="s">
        <v>177</v>
      </c>
      <c r="C35" s="121" t="s">
        <v>178</v>
      </c>
      <c r="D35" s="123" t="s">
        <v>161</v>
      </c>
      <c r="E35" s="124">
        <v>39515</v>
      </c>
      <c r="F35" s="124"/>
      <c r="G35" s="125">
        <v>1000</v>
      </c>
      <c r="H35" s="125"/>
      <c r="I35" s="122"/>
      <c r="J35" s="122"/>
      <c r="K35" s="122"/>
    </row>
    <row r="36" spans="1:11" ht="24" x14ac:dyDescent="0.15">
      <c r="A36" s="121" t="s">
        <v>174</v>
      </c>
      <c r="B36" s="121" t="s">
        <v>177</v>
      </c>
      <c r="C36" s="121" t="s">
        <v>178</v>
      </c>
      <c r="D36" s="123" t="s">
        <v>161</v>
      </c>
      <c r="E36" s="124">
        <v>39607</v>
      </c>
      <c r="F36" s="124"/>
      <c r="G36" s="125">
        <v>1000</v>
      </c>
      <c r="H36" s="125"/>
      <c r="I36" s="122"/>
      <c r="J36" s="122"/>
      <c r="K36" s="122"/>
    </row>
    <row r="37" spans="1:11" ht="24" x14ac:dyDescent="0.15">
      <c r="A37" s="121" t="s">
        <v>174</v>
      </c>
      <c r="B37" s="121" t="s">
        <v>177</v>
      </c>
      <c r="C37" s="121" t="s">
        <v>178</v>
      </c>
      <c r="D37" s="123" t="s">
        <v>161</v>
      </c>
      <c r="E37" s="124">
        <v>39699</v>
      </c>
      <c r="F37" s="124"/>
      <c r="G37" s="125">
        <v>1000</v>
      </c>
      <c r="H37" s="125"/>
      <c r="I37" s="122"/>
      <c r="J37" s="122"/>
      <c r="K37" s="122"/>
    </row>
    <row r="38" spans="1:11" ht="24" x14ac:dyDescent="0.15">
      <c r="A38" s="121" t="s">
        <v>174</v>
      </c>
      <c r="B38" s="121" t="s">
        <v>179</v>
      </c>
      <c r="C38" s="121" t="s">
        <v>180</v>
      </c>
      <c r="D38" s="123" t="s">
        <v>161</v>
      </c>
      <c r="E38" s="124">
        <v>39546</v>
      </c>
      <c r="F38" s="124"/>
      <c r="G38" s="125"/>
      <c r="H38" s="125"/>
      <c r="I38" s="122"/>
      <c r="J38" s="122"/>
      <c r="K38" s="122"/>
    </row>
    <row r="39" spans="1:11" ht="24" x14ac:dyDescent="0.15">
      <c r="A39" s="121" t="s">
        <v>174</v>
      </c>
      <c r="B39" s="121" t="s">
        <v>179</v>
      </c>
      <c r="C39" s="121" t="s">
        <v>180</v>
      </c>
      <c r="D39" s="123" t="s">
        <v>161</v>
      </c>
      <c r="E39" s="124">
        <v>39637</v>
      </c>
      <c r="F39" s="124"/>
      <c r="G39" s="125"/>
      <c r="H39" s="125"/>
      <c r="I39" s="122"/>
      <c r="J39" s="122"/>
      <c r="K39" s="122"/>
    </row>
    <row r="40" spans="1:11" ht="24" x14ac:dyDescent="0.15">
      <c r="A40" s="121" t="s">
        <v>174</v>
      </c>
      <c r="B40" s="121" t="s">
        <v>179</v>
      </c>
      <c r="C40" s="121" t="s">
        <v>180</v>
      </c>
      <c r="D40" s="123" t="s">
        <v>161</v>
      </c>
      <c r="E40" s="124">
        <v>39729</v>
      </c>
      <c r="F40" s="124"/>
      <c r="G40" s="125"/>
      <c r="H40" s="125"/>
      <c r="I40" s="122"/>
      <c r="J40" s="122"/>
      <c r="K40" s="122"/>
    </row>
    <row r="41" spans="1:11" ht="24" x14ac:dyDescent="0.15">
      <c r="A41" s="121" t="s">
        <v>174</v>
      </c>
      <c r="B41" s="121" t="s">
        <v>181</v>
      </c>
      <c r="C41" s="121" t="s">
        <v>182</v>
      </c>
      <c r="D41" s="123" t="s">
        <v>157</v>
      </c>
      <c r="E41" s="124">
        <v>39515</v>
      </c>
      <c r="F41" s="124"/>
      <c r="G41" s="125">
        <v>5000</v>
      </c>
      <c r="H41" s="125"/>
      <c r="I41" s="122"/>
      <c r="J41" s="122"/>
      <c r="K41" s="122"/>
    </row>
    <row r="42" spans="1:11" ht="24" x14ac:dyDescent="0.15">
      <c r="A42" s="121" t="s">
        <v>174</v>
      </c>
      <c r="B42" s="121" t="s">
        <v>183</v>
      </c>
      <c r="C42" s="121" t="s">
        <v>184</v>
      </c>
      <c r="D42" s="123" t="s">
        <v>157</v>
      </c>
      <c r="E42" s="124">
        <v>39515</v>
      </c>
      <c r="F42" s="124"/>
      <c r="G42" s="125">
        <v>5000</v>
      </c>
      <c r="H42" s="125"/>
      <c r="I42" s="122"/>
      <c r="J42" s="122"/>
      <c r="K42" s="122"/>
    </row>
    <row r="43" spans="1:11" ht="24" x14ac:dyDescent="0.15">
      <c r="A43" s="121" t="s">
        <v>174</v>
      </c>
      <c r="B43" s="121" t="s">
        <v>162</v>
      </c>
      <c r="C43" s="121" t="s">
        <v>163</v>
      </c>
      <c r="D43" s="123" t="s">
        <v>157</v>
      </c>
      <c r="E43" s="124">
        <v>39515</v>
      </c>
      <c r="F43" s="124"/>
      <c r="G43" s="125">
        <v>1000</v>
      </c>
      <c r="H43" s="125"/>
      <c r="I43" s="122"/>
      <c r="J43" s="122"/>
      <c r="K43" s="122"/>
    </row>
    <row r="44" spans="1:11" ht="24" x14ac:dyDescent="0.15">
      <c r="A44" s="121" t="s">
        <v>174</v>
      </c>
      <c r="B44" s="121" t="s">
        <v>162</v>
      </c>
      <c r="C44" s="121" t="s">
        <v>163</v>
      </c>
      <c r="D44" s="123" t="s">
        <v>157</v>
      </c>
      <c r="E44" s="124">
        <v>39607</v>
      </c>
      <c r="F44" s="124"/>
      <c r="G44" s="125">
        <v>1000</v>
      </c>
      <c r="H44" s="125"/>
      <c r="I44" s="122"/>
      <c r="J44" s="122"/>
      <c r="K44" s="122"/>
    </row>
    <row r="45" spans="1:11" ht="24" x14ac:dyDescent="0.15">
      <c r="A45" s="121" t="s">
        <v>174</v>
      </c>
      <c r="B45" s="121" t="s">
        <v>162</v>
      </c>
      <c r="C45" s="121" t="s">
        <v>163</v>
      </c>
      <c r="D45" s="123" t="s">
        <v>157</v>
      </c>
      <c r="E45" s="124">
        <v>39699</v>
      </c>
      <c r="F45" s="124"/>
      <c r="G45" s="125">
        <v>1000</v>
      </c>
      <c r="H45" s="125"/>
      <c r="I45" s="122"/>
      <c r="J45" s="122"/>
      <c r="K45" s="122"/>
    </row>
    <row r="46" spans="1:11" ht="12" x14ac:dyDescent="0.15">
      <c r="A46" s="121" t="s">
        <v>185</v>
      </c>
      <c r="B46" s="121" t="s">
        <v>186</v>
      </c>
      <c r="C46" s="121" t="s">
        <v>187</v>
      </c>
      <c r="D46" s="123" t="s">
        <v>161</v>
      </c>
      <c r="E46" s="124">
        <v>39515</v>
      </c>
      <c r="F46" s="124"/>
      <c r="G46" s="125">
        <v>0</v>
      </c>
      <c r="H46" s="125"/>
      <c r="I46" s="122"/>
      <c r="J46" s="122"/>
      <c r="K46" s="122"/>
    </row>
    <row r="47" spans="1:11" ht="12" x14ac:dyDescent="0.15">
      <c r="A47" s="121" t="s">
        <v>185</v>
      </c>
      <c r="B47" s="121" t="s">
        <v>188</v>
      </c>
      <c r="C47" s="121" t="s">
        <v>189</v>
      </c>
      <c r="D47" s="123" t="s">
        <v>157</v>
      </c>
      <c r="E47" s="124">
        <v>39515</v>
      </c>
      <c r="F47" s="124"/>
      <c r="G47" s="125">
        <v>0</v>
      </c>
      <c r="H47" s="125"/>
      <c r="I47" s="122"/>
      <c r="J47" s="122"/>
      <c r="K47" s="122"/>
    </row>
    <row r="48" spans="1:11" ht="12" x14ac:dyDescent="0.15">
      <c r="A48" s="121" t="s">
        <v>185</v>
      </c>
      <c r="B48" s="121" t="s">
        <v>190</v>
      </c>
      <c r="C48" s="121" t="s">
        <v>191</v>
      </c>
      <c r="D48" s="123" t="s">
        <v>161</v>
      </c>
      <c r="E48" s="124">
        <v>39515</v>
      </c>
      <c r="F48" s="124"/>
      <c r="G48" s="125">
        <v>0</v>
      </c>
      <c r="H48" s="125"/>
      <c r="I48" s="122"/>
      <c r="J48" s="122"/>
      <c r="K48" s="122"/>
    </row>
    <row r="49" spans="1:11" ht="24" x14ac:dyDescent="0.15">
      <c r="A49" s="121" t="s">
        <v>192</v>
      </c>
      <c r="B49" s="121" t="s">
        <v>193</v>
      </c>
      <c r="C49" s="121" t="s">
        <v>194</v>
      </c>
      <c r="D49" s="123" t="s">
        <v>161</v>
      </c>
      <c r="E49" s="124">
        <v>39455</v>
      </c>
      <c r="F49" s="124"/>
      <c r="G49" s="125">
        <v>0</v>
      </c>
      <c r="H49" s="125"/>
      <c r="I49" s="122"/>
      <c r="J49" s="122"/>
      <c r="K49" s="122"/>
    </row>
    <row r="50" spans="1:11" ht="24" x14ac:dyDescent="0.15">
      <c r="A50" s="121" t="s">
        <v>192</v>
      </c>
      <c r="B50" s="121" t="s">
        <v>193</v>
      </c>
      <c r="C50" s="121" t="s">
        <v>194</v>
      </c>
      <c r="D50" s="123" t="s">
        <v>161</v>
      </c>
      <c r="E50" s="124">
        <v>39515</v>
      </c>
      <c r="F50" s="124"/>
      <c r="G50" s="125">
        <v>0</v>
      </c>
      <c r="H50" s="125"/>
      <c r="I50" s="122"/>
      <c r="J50" s="122"/>
      <c r="K50" s="122"/>
    </row>
    <row r="51" spans="1:11" ht="24" x14ac:dyDescent="0.15">
      <c r="A51" s="121" t="s">
        <v>192</v>
      </c>
      <c r="B51" s="121" t="s">
        <v>193</v>
      </c>
      <c r="C51" s="121" t="s">
        <v>194</v>
      </c>
      <c r="D51" s="123" t="s">
        <v>161</v>
      </c>
      <c r="E51" s="124">
        <v>39607</v>
      </c>
      <c r="F51" s="124"/>
      <c r="G51" s="125">
        <v>0</v>
      </c>
      <c r="H51" s="125"/>
      <c r="I51" s="122"/>
      <c r="J51" s="122"/>
      <c r="K51" s="122"/>
    </row>
    <row r="52" spans="1:11" ht="24" x14ac:dyDescent="0.15">
      <c r="A52" s="121" t="s">
        <v>192</v>
      </c>
      <c r="B52" s="121" t="s">
        <v>193</v>
      </c>
      <c r="C52" s="121" t="s">
        <v>194</v>
      </c>
      <c r="D52" s="123" t="s">
        <v>161</v>
      </c>
      <c r="E52" s="124">
        <v>39699</v>
      </c>
      <c r="F52" s="124"/>
      <c r="G52" s="125">
        <v>0</v>
      </c>
      <c r="H52" s="125"/>
      <c r="I52" s="122"/>
      <c r="J52" s="122"/>
      <c r="K52" s="122"/>
    </row>
    <row r="53" spans="1:11" ht="24" x14ac:dyDescent="0.15">
      <c r="A53" s="121" t="s">
        <v>192</v>
      </c>
      <c r="B53" s="121" t="s">
        <v>195</v>
      </c>
      <c r="C53" s="121" t="s">
        <v>196</v>
      </c>
      <c r="D53" s="123" t="s">
        <v>157</v>
      </c>
      <c r="E53" s="124">
        <v>39515</v>
      </c>
      <c r="F53" s="124"/>
      <c r="G53" s="125"/>
      <c r="H53" s="125"/>
      <c r="I53" s="122"/>
      <c r="J53" s="122"/>
      <c r="K53" s="122"/>
    </row>
    <row r="54" spans="1:11" ht="24" x14ac:dyDescent="0.15">
      <c r="A54" s="121" t="s">
        <v>192</v>
      </c>
      <c r="B54" s="121" t="s">
        <v>193</v>
      </c>
      <c r="C54" s="121" t="s">
        <v>197</v>
      </c>
      <c r="D54" s="123" t="s">
        <v>161</v>
      </c>
      <c r="E54" s="124">
        <v>39455</v>
      </c>
      <c r="F54" s="124"/>
      <c r="G54" s="125">
        <v>0</v>
      </c>
      <c r="H54" s="125"/>
      <c r="I54" s="122"/>
      <c r="J54" s="122"/>
      <c r="K54" s="122"/>
    </row>
    <row r="55" spans="1:11" ht="24" x14ac:dyDescent="0.15">
      <c r="A55" s="121" t="s">
        <v>192</v>
      </c>
      <c r="B55" s="121" t="s">
        <v>193</v>
      </c>
      <c r="C55" s="121" t="s">
        <v>197</v>
      </c>
      <c r="D55" s="123" t="s">
        <v>161</v>
      </c>
      <c r="E55" s="124">
        <v>39515</v>
      </c>
      <c r="F55" s="124"/>
      <c r="G55" s="125">
        <v>0</v>
      </c>
      <c r="H55" s="125"/>
      <c r="I55" s="122"/>
      <c r="J55" s="122"/>
      <c r="K55" s="122"/>
    </row>
    <row r="56" spans="1:11" ht="24" x14ac:dyDescent="0.15">
      <c r="A56" s="121" t="s">
        <v>192</v>
      </c>
      <c r="B56" s="121" t="s">
        <v>193</v>
      </c>
      <c r="C56" s="121" t="s">
        <v>197</v>
      </c>
      <c r="D56" s="123" t="s">
        <v>161</v>
      </c>
      <c r="E56" s="124">
        <v>39607</v>
      </c>
      <c r="F56" s="124"/>
      <c r="G56" s="125">
        <v>0</v>
      </c>
      <c r="H56" s="125"/>
      <c r="I56" s="122"/>
      <c r="J56" s="122"/>
      <c r="K56" s="122"/>
    </row>
    <row r="57" spans="1:11" ht="24" x14ac:dyDescent="0.15">
      <c r="A57" s="121" t="s">
        <v>192</v>
      </c>
      <c r="B57" s="121" t="s">
        <v>193</v>
      </c>
      <c r="C57" s="121" t="s">
        <v>197</v>
      </c>
      <c r="D57" s="123" t="s">
        <v>161</v>
      </c>
      <c r="E57" s="124">
        <v>39699</v>
      </c>
      <c r="F57" s="124"/>
      <c r="G57" s="125">
        <v>0</v>
      </c>
      <c r="H57" s="125"/>
      <c r="I57" s="122"/>
      <c r="J57" s="122"/>
      <c r="K57" s="122"/>
    </row>
    <row r="58" spans="1:11" ht="24" x14ac:dyDescent="0.15">
      <c r="A58" s="121" t="s">
        <v>192</v>
      </c>
      <c r="B58" s="121" t="s">
        <v>193</v>
      </c>
      <c r="C58" s="121" t="s">
        <v>198</v>
      </c>
      <c r="D58" s="123" t="s">
        <v>161</v>
      </c>
      <c r="E58" s="124">
        <v>39760</v>
      </c>
      <c r="F58" s="124"/>
      <c r="G58" s="125">
        <v>3000</v>
      </c>
      <c r="H58" s="125"/>
      <c r="I58" s="122"/>
      <c r="J58" s="122"/>
      <c r="K58" s="122"/>
    </row>
    <row r="59" spans="1:11" ht="24" x14ac:dyDescent="0.15">
      <c r="A59" s="121" t="s">
        <v>192</v>
      </c>
      <c r="B59" s="121" t="s">
        <v>195</v>
      </c>
      <c r="C59" s="121" t="s">
        <v>199</v>
      </c>
      <c r="D59" s="123" t="s">
        <v>157</v>
      </c>
      <c r="E59" s="124">
        <v>39760</v>
      </c>
      <c r="F59" s="124"/>
      <c r="G59" s="125">
        <v>2000</v>
      </c>
      <c r="H59" s="125"/>
      <c r="I59" s="122"/>
      <c r="J59" s="122"/>
      <c r="K59" s="122"/>
    </row>
    <row r="60" spans="1:11" ht="12" x14ac:dyDescent="0.15">
      <c r="A60" s="121" t="s">
        <v>200</v>
      </c>
      <c r="B60" s="121" t="s">
        <v>188</v>
      </c>
      <c r="C60" s="121" t="s">
        <v>201</v>
      </c>
      <c r="D60" s="123" t="s">
        <v>157</v>
      </c>
      <c r="E60" s="124">
        <v>39486</v>
      </c>
      <c r="F60" s="124"/>
      <c r="G60" s="125">
        <v>2000</v>
      </c>
      <c r="H60" s="125"/>
      <c r="I60" s="122"/>
      <c r="J60" s="122"/>
      <c r="K60" s="122"/>
    </row>
    <row r="61" spans="1:11" ht="12" x14ac:dyDescent="0.15">
      <c r="A61" s="121" t="s">
        <v>200</v>
      </c>
      <c r="B61" s="121" t="s">
        <v>202</v>
      </c>
      <c r="C61" s="121" t="s">
        <v>203</v>
      </c>
      <c r="D61" s="123" t="s">
        <v>157</v>
      </c>
      <c r="E61" s="124">
        <v>39515</v>
      </c>
      <c r="F61" s="124"/>
      <c r="G61" s="125">
        <v>0</v>
      </c>
      <c r="H61" s="125"/>
      <c r="I61" s="122"/>
      <c r="J61" s="122"/>
      <c r="K61" s="122"/>
    </row>
    <row r="62" spans="1:11" ht="12" x14ac:dyDescent="0.15">
      <c r="A62" s="121" t="s">
        <v>200</v>
      </c>
      <c r="B62" s="121" t="s">
        <v>170</v>
      </c>
      <c r="C62" s="121" t="s">
        <v>204</v>
      </c>
      <c r="D62" s="123" t="s">
        <v>161</v>
      </c>
      <c r="E62" s="124">
        <v>39486</v>
      </c>
      <c r="F62" s="124"/>
      <c r="G62" s="125">
        <v>0</v>
      </c>
      <c r="H62" s="125"/>
      <c r="I62" s="122"/>
      <c r="J62" s="122"/>
      <c r="K62" s="122"/>
    </row>
    <row r="63" spans="1:11" ht="12" x14ac:dyDescent="0.15">
      <c r="A63" s="121" t="s">
        <v>200</v>
      </c>
      <c r="B63" s="121" t="s">
        <v>190</v>
      </c>
      <c r="C63" s="121" t="s">
        <v>205</v>
      </c>
      <c r="D63" s="123" t="s">
        <v>161</v>
      </c>
      <c r="E63" s="124">
        <v>39515</v>
      </c>
      <c r="F63" s="124"/>
      <c r="G63" s="125">
        <v>4000</v>
      </c>
      <c r="H63" s="125"/>
      <c r="I63" s="122"/>
      <c r="J63" s="122"/>
      <c r="K63" s="122"/>
    </row>
    <row r="64" spans="1:11" ht="12" x14ac:dyDescent="0.15">
      <c r="A64" s="121" t="s">
        <v>200</v>
      </c>
      <c r="B64" s="121" t="s">
        <v>166</v>
      </c>
      <c r="C64" s="121" t="s">
        <v>173</v>
      </c>
      <c r="D64" s="123" t="s">
        <v>157</v>
      </c>
      <c r="E64" s="124">
        <v>39455</v>
      </c>
      <c r="F64" s="124"/>
      <c r="G64" s="125">
        <v>0</v>
      </c>
      <c r="H64" s="125"/>
      <c r="I64" s="122"/>
      <c r="J64" s="122"/>
      <c r="K64" s="122" t="s">
        <v>206</v>
      </c>
    </row>
    <row r="65" spans="1:11" x14ac:dyDescent="0.15">
      <c r="A65" s="126"/>
      <c r="B65" s="126"/>
      <c r="C65" s="126"/>
      <c r="D65" s="128"/>
      <c r="E65" s="129"/>
      <c r="F65" s="129"/>
      <c r="G65" s="130"/>
      <c r="H65" s="130"/>
      <c r="I65" s="127"/>
      <c r="J65" s="127"/>
      <c r="K65" s="127"/>
    </row>
    <row r="66" spans="1:11" ht="12" x14ac:dyDescent="0.15">
      <c r="A66" s="121" t="s">
        <v>117</v>
      </c>
      <c r="B66" s="121"/>
      <c r="C66" s="121"/>
      <c r="D66" s="123"/>
      <c r="E66" s="124"/>
      <c r="F66" s="124"/>
      <c r="G66" s="125">
        <f>SUM(G5:G64)</f>
        <v>103000</v>
      </c>
      <c r="H66" s="125">
        <f>SUM(H5:H64)</f>
        <v>4500</v>
      </c>
      <c r="I66" s="122"/>
      <c r="J66" s="122"/>
      <c r="K66" s="122"/>
    </row>
  </sheetData>
  <pageMargins left="0.44" right="0.49" top="0.28999999999999998" bottom="0.5" header="0.3" footer="0.3"/>
  <pageSetup paperSize="9" scale="60" orientation="landscape" horizontalDpi="300" verticalDpi="300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E1181-ECEC-9E49-875C-8AC744706843}">
  <sheetPr>
    <tabColor theme="6"/>
  </sheetPr>
  <dimension ref="A2:O16"/>
  <sheetViews>
    <sheetView showGridLines="0" workbookViewId="0">
      <selection activeCell="A2" sqref="A2:O16"/>
    </sheetView>
  </sheetViews>
  <sheetFormatPr baseColWidth="10" defaultColWidth="5.83203125" defaultRowHeight="13" x14ac:dyDescent="0.15"/>
  <cols>
    <col min="1" max="1" width="21.5" style="133" customWidth="1"/>
    <col min="2" max="16384" width="5.83203125" style="133"/>
  </cols>
  <sheetData>
    <row r="2" spans="1:15" x14ac:dyDescent="0.15">
      <c r="A2" s="131" t="s">
        <v>207</v>
      </c>
      <c r="B2" s="132" t="s">
        <v>208</v>
      </c>
      <c r="C2" s="132" t="s">
        <v>209</v>
      </c>
      <c r="D2" s="132" t="s">
        <v>210</v>
      </c>
      <c r="E2" s="132" t="s">
        <v>211</v>
      </c>
      <c r="F2" s="132" t="s">
        <v>212</v>
      </c>
      <c r="G2" s="132" t="s">
        <v>213</v>
      </c>
      <c r="H2" s="132" t="s">
        <v>214</v>
      </c>
      <c r="I2" s="132" t="s">
        <v>215</v>
      </c>
      <c r="J2" s="132" t="s">
        <v>216</v>
      </c>
      <c r="K2" s="132" t="s">
        <v>217</v>
      </c>
      <c r="L2" s="132" t="s">
        <v>218</v>
      </c>
      <c r="M2" s="132" t="s">
        <v>219</v>
      </c>
      <c r="N2" s="132" t="s">
        <v>220</v>
      </c>
      <c r="O2" s="132" t="s">
        <v>221</v>
      </c>
    </row>
    <row r="3" spans="1:15" x14ac:dyDescent="0.15">
      <c r="A3" s="133" t="s">
        <v>222</v>
      </c>
      <c r="B3" s="134">
        <f>$N$15*$O3*B$16</f>
        <v>900</v>
      </c>
      <c r="C3" s="134">
        <f t="shared" ref="C3:M13" si="0">$N$15*$O3*C$16</f>
        <v>900</v>
      </c>
      <c r="D3" s="134">
        <f t="shared" si="0"/>
        <v>1200</v>
      </c>
      <c r="E3" s="134">
        <f t="shared" si="0"/>
        <v>1800</v>
      </c>
      <c r="F3" s="134">
        <f t="shared" si="0"/>
        <v>2100</v>
      </c>
      <c r="G3" s="134">
        <f t="shared" si="0"/>
        <v>2100</v>
      </c>
      <c r="H3" s="134">
        <f t="shared" si="0"/>
        <v>3000</v>
      </c>
      <c r="I3" s="134">
        <f t="shared" si="0"/>
        <v>3000</v>
      </c>
      <c r="J3" s="134">
        <f t="shared" si="0"/>
        <v>3000</v>
      </c>
      <c r="K3" s="134">
        <f t="shared" si="0"/>
        <v>3900</v>
      </c>
      <c r="L3" s="134">
        <f t="shared" si="0"/>
        <v>3900</v>
      </c>
      <c r="M3" s="134">
        <f t="shared" si="0"/>
        <v>4200</v>
      </c>
      <c r="N3" s="135">
        <f>SUM(B3:M3)</f>
        <v>30000</v>
      </c>
      <c r="O3" s="136">
        <v>0.6</v>
      </c>
    </row>
    <row r="4" spans="1:15" x14ac:dyDescent="0.15">
      <c r="A4" s="133" t="s">
        <v>223</v>
      </c>
      <c r="B4" s="134">
        <f t="shared" ref="B4:B13" si="1">$N$15*$O4*B$16</f>
        <v>150</v>
      </c>
      <c r="C4" s="134">
        <f t="shared" si="0"/>
        <v>150</v>
      </c>
      <c r="D4" s="134">
        <f t="shared" si="0"/>
        <v>200</v>
      </c>
      <c r="E4" s="134">
        <f t="shared" si="0"/>
        <v>300</v>
      </c>
      <c r="F4" s="134">
        <f t="shared" si="0"/>
        <v>350.00000000000006</v>
      </c>
      <c r="G4" s="134">
        <f t="shared" si="0"/>
        <v>350.00000000000006</v>
      </c>
      <c r="H4" s="134">
        <f t="shared" si="0"/>
        <v>500</v>
      </c>
      <c r="I4" s="134">
        <f t="shared" si="0"/>
        <v>500</v>
      </c>
      <c r="J4" s="134">
        <f t="shared" si="0"/>
        <v>500</v>
      </c>
      <c r="K4" s="134">
        <f t="shared" si="0"/>
        <v>650</v>
      </c>
      <c r="L4" s="134">
        <f t="shared" si="0"/>
        <v>650</v>
      </c>
      <c r="M4" s="134">
        <f t="shared" si="0"/>
        <v>700.00000000000011</v>
      </c>
      <c r="N4" s="135">
        <f t="shared" ref="N4:N13" si="2">SUM(B4:M4)</f>
        <v>5000</v>
      </c>
      <c r="O4" s="136">
        <v>0.1</v>
      </c>
    </row>
    <row r="5" spans="1:15" x14ac:dyDescent="0.15">
      <c r="A5" s="133" t="s">
        <v>224</v>
      </c>
      <c r="B5" s="134">
        <f t="shared" si="1"/>
        <v>105.00000000000001</v>
      </c>
      <c r="C5" s="134">
        <f t="shared" si="0"/>
        <v>105.00000000000001</v>
      </c>
      <c r="D5" s="134">
        <f t="shared" si="0"/>
        <v>140.00000000000003</v>
      </c>
      <c r="E5" s="134">
        <f t="shared" si="0"/>
        <v>210.00000000000003</v>
      </c>
      <c r="F5" s="134">
        <f t="shared" si="0"/>
        <v>245.00000000000006</v>
      </c>
      <c r="G5" s="134">
        <f t="shared" si="0"/>
        <v>245.00000000000006</v>
      </c>
      <c r="H5" s="134">
        <f t="shared" si="0"/>
        <v>350.00000000000006</v>
      </c>
      <c r="I5" s="134">
        <f t="shared" si="0"/>
        <v>350.00000000000006</v>
      </c>
      <c r="J5" s="134">
        <f t="shared" si="0"/>
        <v>350.00000000000006</v>
      </c>
      <c r="K5" s="134">
        <f t="shared" si="0"/>
        <v>455.00000000000006</v>
      </c>
      <c r="L5" s="134">
        <f t="shared" si="0"/>
        <v>455.00000000000006</v>
      </c>
      <c r="M5" s="134">
        <f t="shared" si="0"/>
        <v>490.00000000000011</v>
      </c>
      <c r="N5" s="135">
        <f t="shared" si="2"/>
        <v>3500.0000000000005</v>
      </c>
      <c r="O5" s="136">
        <v>7.0000000000000007E-2</v>
      </c>
    </row>
    <row r="6" spans="1:15" x14ac:dyDescent="0.15">
      <c r="A6" s="133" t="s">
        <v>225</v>
      </c>
      <c r="B6" s="134">
        <f t="shared" si="1"/>
        <v>75</v>
      </c>
      <c r="C6" s="134">
        <f t="shared" si="0"/>
        <v>75</v>
      </c>
      <c r="D6" s="134">
        <f t="shared" si="0"/>
        <v>100</v>
      </c>
      <c r="E6" s="134">
        <f t="shared" si="0"/>
        <v>150</v>
      </c>
      <c r="F6" s="134">
        <f t="shared" si="0"/>
        <v>175.00000000000003</v>
      </c>
      <c r="G6" s="134">
        <f t="shared" si="0"/>
        <v>175.00000000000003</v>
      </c>
      <c r="H6" s="134">
        <f t="shared" si="0"/>
        <v>250</v>
      </c>
      <c r="I6" s="134">
        <f t="shared" si="0"/>
        <v>250</v>
      </c>
      <c r="J6" s="134">
        <f t="shared" si="0"/>
        <v>250</v>
      </c>
      <c r="K6" s="134">
        <f t="shared" si="0"/>
        <v>325</v>
      </c>
      <c r="L6" s="134">
        <f t="shared" si="0"/>
        <v>325</v>
      </c>
      <c r="M6" s="134">
        <f t="shared" si="0"/>
        <v>350.00000000000006</v>
      </c>
      <c r="N6" s="135">
        <f t="shared" si="2"/>
        <v>2500</v>
      </c>
      <c r="O6" s="136">
        <v>0.05</v>
      </c>
    </row>
    <row r="7" spans="1:15" x14ac:dyDescent="0.15">
      <c r="A7" s="133" t="s">
        <v>226</v>
      </c>
      <c r="B7" s="134">
        <f t="shared" si="1"/>
        <v>75</v>
      </c>
      <c r="C7" s="134">
        <f t="shared" si="0"/>
        <v>75</v>
      </c>
      <c r="D7" s="134">
        <f t="shared" si="0"/>
        <v>100</v>
      </c>
      <c r="E7" s="134">
        <f t="shared" si="0"/>
        <v>150</v>
      </c>
      <c r="F7" s="134">
        <f t="shared" si="0"/>
        <v>175.00000000000003</v>
      </c>
      <c r="G7" s="134">
        <f t="shared" si="0"/>
        <v>175.00000000000003</v>
      </c>
      <c r="H7" s="134">
        <f t="shared" si="0"/>
        <v>250</v>
      </c>
      <c r="I7" s="134">
        <f t="shared" si="0"/>
        <v>250</v>
      </c>
      <c r="J7" s="134">
        <f t="shared" si="0"/>
        <v>250</v>
      </c>
      <c r="K7" s="134">
        <f t="shared" si="0"/>
        <v>325</v>
      </c>
      <c r="L7" s="134">
        <f t="shared" si="0"/>
        <v>325</v>
      </c>
      <c r="M7" s="134">
        <f t="shared" si="0"/>
        <v>350.00000000000006</v>
      </c>
      <c r="N7" s="135">
        <f t="shared" si="2"/>
        <v>2500</v>
      </c>
      <c r="O7" s="136">
        <v>0.05</v>
      </c>
    </row>
    <row r="8" spans="1:15" x14ac:dyDescent="0.15">
      <c r="A8" s="133" t="s">
        <v>227</v>
      </c>
      <c r="B8" s="134">
        <f t="shared" si="1"/>
        <v>75</v>
      </c>
      <c r="C8" s="134">
        <f t="shared" si="0"/>
        <v>75</v>
      </c>
      <c r="D8" s="134">
        <f t="shared" si="0"/>
        <v>100</v>
      </c>
      <c r="E8" s="134">
        <f t="shared" si="0"/>
        <v>150</v>
      </c>
      <c r="F8" s="134">
        <f t="shared" si="0"/>
        <v>175.00000000000003</v>
      </c>
      <c r="G8" s="134">
        <f t="shared" si="0"/>
        <v>175.00000000000003</v>
      </c>
      <c r="H8" s="134">
        <f t="shared" si="0"/>
        <v>250</v>
      </c>
      <c r="I8" s="134">
        <f t="shared" si="0"/>
        <v>250</v>
      </c>
      <c r="J8" s="134">
        <f t="shared" si="0"/>
        <v>250</v>
      </c>
      <c r="K8" s="134">
        <f t="shared" si="0"/>
        <v>325</v>
      </c>
      <c r="L8" s="134">
        <f t="shared" si="0"/>
        <v>325</v>
      </c>
      <c r="M8" s="134">
        <f t="shared" si="0"/>
        <v>350.00000000000006</v>
      </c>
      <c r="N8" s="135">
        <f t="shared" si="2"/>
        <v>2500</v>
      </c>
      <c r="O8" s="136">
        <v>0.05</v>
      </c>
    </row>
    <row r="9" spans="1:15" x14ac:dyDescent="0.15">
      <c r="A9" s="133" t="s">
        <v>228</v>
      </c>
      <c r="B9" s="134">
        <f t="shared" si="1"/>
        <v>30</v>
      </c>
      <c r="C9" s="134">
        <f t="shared" si="0"/>
        <v>30</v>
      </c>
      <c r="D9" s="134">
        <f t="shared" si="0"/>
        <v>40</v>
      </c>
      <c r="E9" s="134">
        <f t="shared" si="0"/>
        <v>60</v>
      </c>
      <c r="F9" s="134">
        <f t="shared" si="0"/>
        <v>70</v>
      </c>
      <c r="G9" s="134">
        <f t="shared" si="0"/>
        <v>70</v>
      </c>
      <c r="H9" s="134">
        <f t="shared" si="0"/>
        <v>100</v>
      </c>
      <c r="I9" s="134">
        <f t="shared" si="0"/>
        <v>100</v>
      </c>
      <c r="J9" s="134">
        <f t="shared" si="0"/>
        <v>100</v>
      </c>
      <c r="K9" s="134">
        <f t="shared" si="0"/>
        <v>130</v>
      </c>
      <c r="L9" s="134">
        <f t="shared" si="0"/>
        <v>130</v>
      </c>
      <c r="M9" s="134">
        <f t="shared" si="0"/>
        <v>140</v>
      </c>
      <c r="N9" s="135">
        <f t="shared" si="2"/>
        <v>1000</v>
      </c>
      <c r="O9" s="136">
        <v>0.02</v>
      </c>
    </row>
    <row r="10" spans="1:15" x14ac:dyDescent="0.15">
      <c r="A10" s="133" t="s">
        <v>229</v>
      </c>
      <c r="B10" s="134">
        <f t="shared" si="1"/>
        <v>30</v>
      </c>
      <c r="C10" s="134">
        <f t="shared" si="0"/>
        <v>30</v>
      </c>
      <c r="D10" s="134">
        <f t="shared" si="0"/>
        <v>40</v>
      </c>
      <c r="E10" s="134">
        <f t="shared" si="0"/>
        <v>60</v>
      </c>
      <c r="F10" s="134">
        <f t="shared" si="0"/>
        <v>70</v>
      </c>
      <c r="G10" s="134">
        <f t="shared" si="0"/>
        <v>70</v>
      </c>
      <c r="H10" s="134">
        <f t="shared" si="0"/>
        <v>100</v>
      </c>
      <c r="I10" s="134">
        <f t="shared" si="0"/>
        <v>100</v>
      </c>
      <c r="J10" s="134">
        <f t="shared" si="0"/>
        <v>100</v>
      </c>
      <c r="K10" s="134">
        <f t="shared" si="0"/>
        <v>130</v>
      </c>
      <c r="L10" s="134">
        <f t="shared" si="0"/>
        <v>130</v>
      </c>
      <c r="M10" s="134">
        <f t="shared" si="0"/>
        <v>140</v>
      </c>
      <c r="N10" s="135">
        <f t="shared" si="2"/>
        <v>1000</v>
      </c>
      <c r="O10" s="136">
        <v>0.02</v>
      </c>
    </row>
    <row r="11" spans="1:15" x14ac:dyDescent="0.15">
      <c r="A11" s="133" t="s">
        <v>230</v>
      </c>
      <c r="B11" s="134">
        <f t="shared" si="1"/>
        <v>30</v>
      </c>
      <c r="C11" s="134">
        <f t="shared" si="0"/>
        <v>30</v>
      </c>
      <c r="D11" s="134">
        <f t="shared" si="0"/>
        <v>40</v>
      </c>
      <c r="E11" s="134">
        <f t="shared" si="0"/>
        <v>60</v>
      </c>
      <c r="F11" s="134">
        <f t="shared" si="0"/>
        <v>70</v>
      </c>
      <c r="G11" s="134">
        <f t="shared" si="0"/>
        <v>70</v>
      </c>
      <c r="H11" s="134">
        <f t="shared" si="0"/>
        <v>100</v>
      </c>
      <c r="I11" s="134">
        <f t="shared" si="0"/>
        <v>100</v>
      </c>
      <c r="J11" s="134">
        <f t="shared" si="0"/>
        <v>100</v>
      </c>
      <c r="K11" s="134">
        <f t="shared" si="0"/>
        <v>130</v>
      </c>
      <c r="L11" s="134">
        <f t="shared" si="0"/>
        <v>130</v>
      </c>
      <c r="M11" s="134">
        <f t="shared" si="0"/>
        <v>140</v>
      </c>
      <c r="N11" s="135">
        <f t="shared" si="2"/>
        <v>1000</v>
      </c>
      <c r="O11" s="136">
        <v>0.02</v>
      </c>
    </row>
    <row r="12" spans="1:15" x14ac:dyDescent="0.15">
      <c r="A12" s="133" t="s">
        <v>231</v>
      </c>
      <c r="B12" s="134">
        <f t="shared" si="1"/>
        <v>15</v>
      </c>
      <c r="C12" s="134">
        <f t="shared" si="0"/>
        <v>15</v>
      </c>
      <c r="D12" s="134">
        <f t="shared" si="0"/>
        <v>20</v>
      </c>
      <c r="E12" s="134">
        <f t="shared" si="0"/>
        <v>30</v>
      </c>
      <c r="F12" s="134">
        <f t="shared" si="0"/>
        <v>35</v>
      </c>
      <c r="G12" s="134">
        <f t="shared" si="0"/>
        <v>35</v>
      </c>
      <c r="H12" s="134">
        <f t="shared" si="0"/>
        <v>50</v>
      </c>
      <c r="I12" s="134">
        <f t="shared" si="0"/>
        <v>50</v>
      </c>
      <c r="J12" s="134">
        <f t="shared" si="0"/>
        <v>50</v>
      </c>
      <c r="K12" s="134">
        <f t="shared" si="0"/>
        <v>65</v>
      </c>
      <c r="L12" s="134">
        <f t="shared" si="0"/>
        <v>65</v>
      </c>
      <c r="M12" s="134">
        <f t="shared" si="0"/>
        <v>70</v>
      </c>
      <c r="N12" s="135">
        <f t="shared" si="2"/>
        <v>500</v>
      </c>
      <c r="O12" s="136">
        <v>0.01</v>
      </c>
    </row>
    <row r="13" spans="1:15" x14ac:dyDescent="0.15">
      <c r="A13" s="133" t="s">
        <v>232</v>
      </c>
      <c r="B13" s="134">
        <f t="shared" si="1"/>
        <v>15</v>
      </c>
      <c r="C13" s="134">
        <f t="shared" si="0"/>
        <v>15</v>
      </c>
      <c r="D13" s="134">
        <f t="shared" si="0"/>
        <v>20</v>
      </c>
      <c r="E13" s="134">
        <f t="shared" si="0"/>
        <v>30</v>
      </c>
      <c r="F13" s="134">
        <f t="shared" si="0"/>
        <v>35</v>
      </c>
      <c r="G13" s="134">
        <f t="shared" si="0"/>
        <v>35</v>
      </c>
      <c r="H13" s="134">
        <f t="shared" si="0"/>
        <v>50</v>
      </c>
      <c r="I13" s="134">
        <f t="shared" si="0"/>
        <v>50</v>
      </c>
      <c r="J13" s="134">
        <f t="shared" si="0"/>
        <v>50</v>
      </c>
      <c r="K13" s="134">
        <f t="shared" si="0"/>
        <v>65</v>
      </c>
      <c r="L13" s="134">
        <f t="shared" si="0"/>
        <v>65</v>
      </c>
      <c r="M13" s="134">
        <f t="shared" si="0"/>
        <v>70</v>
      </c>
      <c r="N13" s="135">
        <f t="shared" si="2"/>
        <v>500</v>
      </c>
      <c r="O13" s="136">
        <v>0.01</v>
      </c>
    </row>
    <row r="14" spans="1:15" x14ac:dyDescent="0.15"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5"/>
      <c r="O14" s="135"/>
    </row>
    <row r="15" spans="1:15" x14ac:dyDescent="0.15">
      <c r="A15" s="131" t="s">
        <v>117</v>
      </c>
      <c r="B15" s="137">
        <f>SUM(B3:B14)</f>
        <v>1500</v>
      </c>
      <c r="C15" s="137">
        <f t="shared" ref="C15:M15" si="3">SUM(C3:C14)</f>
        <v>1500</v>
      </c>
      <c r="D15" s="137">
        <f t="shared" si="3"/>
        <v>2000</v>
      </c>
      <c r="E15" s="137">
        <f t="shared" si="3"/>
        <v>3000</v>
      </c>
      <c r="F15" s="137">
        <f t="shared" si="3"/>
        <v>3500</v>
      </c>
      <c r="G15" s="137">
        <f t="shared" si="3"/>
        <v>3500</v>
      </c>
      <c r="H15" s="137">
        <f t="shared" si="3"/>
        <v>5000</v>
      </c>
      <c r="I15" s="137">
        <f t="shared" si="3"/>
        <v>5000</v>
      </c>
      <c r="J15" s="137">
        <f t="shared" si="3"/>
        <v>5000</v>
      </c>
      <c r="K15" s="137">
        <f t="shared" si="3"/>
        <v>6500</v>
      </c>
      <c r="L15" s="137">
        <f t="shared" si="3"/>
        <v>6500</v>
      </c>
      <c r="M15" s="137">
        <f t="shared" si="3"/>
        <v>7000</v>
      </c>
      <c r="N15" s="137">
        <v>50000</v>
      </c>
      <c r="O15" s="138">
        <f>SUM(O3:O14)</f>
        <v>1.0000000000000002</v>
      </c>
    </row>
    <row r="16" spans="1:15" x14ac:dyDescent="0.15">
      <c r="A16" s="139" t="s">
        <v>233</v>
      </c>
      <c r="B16" s="140">
        <v>0.03</v>
      </c>
      <c r="C16" s="140">
        <v>0.03</v>
      </c>
      <c r="D16" s="140">
        <v>0.04</v>
      </c>
      <c r="E16" s="140">
        <v>0.06</v>
      </c>
      <c r="F16" s="140">
        <v>7.0000000000000007E-2</v>
      </c>
      <c r="G16" s="140">
        <v>7.0000000000000007E-2</v>
      </c>
      <c r="H16" s="140">
        <v>0.1</v>
      </c>
      <c r="I16" s="140">
        <v>0.1</v>
      </c>
      <c r="J16" s="140">
        <v>0.1</v>
      </c>
      <c r="K16" s="140">
        <v>0.13</v>
      </c>
      <c r="L16" s="140">
        <v>0.13</v>
      </c>
      <c r="M16" s="140">
        <v>0.14000000000000001</v>
      </c>
      <c r="N16" s="141">
        <f>SUM(B16:M16)</f>
        <v>1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</vt:i4>
      </vt:variant>
    </vt:vector>
  </HeadingPairs>
  <TitlesOfParts>
    <vt:vector size="9" baseType="lpstr">
      <vt:lpstr>Capa</vt:lpstr>
      <vt:lpstr>Dias_para_vender</vt:lpstr>
      <vt:lpstr>Valor_vendedor</vt:lpstr>
      <vt:lpstr>Aproveitamento</vt:lpstr>
      <vt:lpstr>Mapa_de_oportunidades</vt:lpstr>
      <vt:lpstr>Comissao</vt:lpstr>
      <vt:lpstr>Atividades_mkt</vt:lpstr>
      <vt:lpstr>Orcamento_vendas</vt:lpstr>
      <vt:lpstr>Mapa_de_oportunidades!Titulos_de_impressao</vt:lpstr>
    </vt:vector>
  </TitlesOfParts>
  <Manager/>
  <Company>ADVANCE Consulting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Matemática e vendas consultivas</dc:title>
  <dc:subject>Planilha de simulação de resultados de vendas</dc:subject>
  <dc:creator>Dagoberto Hajjar</dc:creator>
  <cp:keywords/>
  <dc:description>A ADVANCE é uma empresa de consultoria e treinamento em negócios para as áreas de gestão, marketing, vendas e canais. Temos orgulho de ter em nossa lista de clientes algumas das maiores empresas do Brasil como AWS, Cisco, Equinix, Microsoft, Neogrid, SalesForce, SAP, Panasonic, Sebrae, Softex e mais de 2.500 empresas que adquiriram nossos serviços</dc:description>
  <cp:lastModifiedBy>Dagoberto Hajjar</cp:lastModifiedBy>
  <cp:lastPrinted>2011-02-26T00:39:21Z</cp:lastPrinted>
  <dcterms:created xsi:type="dcterms:W3CDTF">2009-06-02T09:10:13Z</dcterms:created>
  <dcterms:modified xsi:type="dcterms:W3CDTF">2021-05-28T13:23:35Z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